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Questa_cartella_di_lavoro"/>
  <bookViews>
    <workbookView xWindow="0" yWindow="0" windowWidth="20490" windowHeight="7155" firstSheet="3" activeTab="5"/>
  </bookViews>
  <sheets>
    <sheet name="VERSIONI" sheetId="9" state="hidden" r:id="rId1"/>
    <sheet name="INFO_OUT" sheetId="8" state="hidden" r:id="rId2"/>
    <sheet name="ANAGR" sheetId="7" state="hidden" r:id="rId3"/>
    <sheet name="Info" sheetId="6" r:id="rId4"/>
    <sheet name="modello_la_min" sheetId="1" r:id="rId5"/>
    <sheet name="LA_San" sheetId="2" r:id="rId6"/>
    <sheet name="LA_Cons" sheetId="3" r:id="rId7"/>
    <sheet name="Allegato 3.a" sheetId="4" r:id="rId8"/>
    <sheet name="sintesi_lea" sheetId="5" r:id="rId9"/>
  </sheets>
  <externalReferences>
    <externalReference r:id="rId10"/>
    <externalReference r:id="rId11"/>
  </externalReferences>
  <definedNames>
    <definedName name="ANAGR">ANAGR!$A$1:$G$2</definedName>
    <definedName name="INFO_OUT">INFO_OUT!$A$1:$A$2</definedName>
    <definedName name="_xlnm.Print_Titles" localSheetId="7">'Allegato 3.a'!$3:$6</definedName>
    <definedName name="_xlnm.Print_Titles" localSheetId="6">LA_Cons!$4:$10</definedName>
    <definedName name="_xlnm.Print_Titles" localSheetId="5">LA_San!$4:$10</definedName>
    <definedName name="_xlnm.Print_Titles" localSheetId="4">modello_la_min!$4:$10</definedName>
    <definedName name="_xlnm.Print_Titles" localSheetId="8">sintesi_lea!$2:$5</definedName>
    <definedName name="VERSIONI" localSheetId="1">[1]VERSIONI!$A$2:$A$10</definedName>
    <definedName name="VERSIONI" localSheetId="0">VERSIONI!$A$2:$A$10</definedName>
    <definedName name="VERSIONI">[2]VERSIONI!$A$2:$A$10</definedName>
    <definedName name="Z_B99F11EE_27F8_4B9F_91EE_89B41EF86889_.wvu.Cols" localSheetId="3" hidden="1">Info!$I:$IV</definedName>
    <definedName name="Z_B99F11EE_27F8_4B9F_91EE_89B41EF86889_.wvu.Rows" localSheetId="3" hidden="1">Info!$55:$65536,Info!$12:$54</definedName>
  </definedNames>
  <calcPr calcId="124519" fullCalcOnLoad="1"/>
</workbook>
</file>

<file path=xl/calcChain.xml><?xml version="1.0" encoding="utf-8"?>
<calcChain xmlns="http://schemas.openxmlformats.org/spreadsheetml/2006/main">
  <c r="A2" i="8"/>
  <c r="B2" i="6"/>
  <c r="C2"/>
  <c r="B3"/>
  <c r="B5"/>
  <c r="C8"/>
  <c r="K6" i="1"/>
  <c r="A18" s="1"/>
  <c r="Q6"/>
  <c r="A16"/>
  <c r="C16"/>
  <c r="A17"/>
  <c r="C17"/>
  <c r="H17"/>
  <c r="I17"/>
  <c r="J17"/>
  <c r="K17"/>
  <c r="L17"/>
  <c r="M17"/>
  <c r="N17"/>
  <c r="O17"/>
  <c r="P17"/>
  <c r="Q17"/>
  <c r="R17"/>
  <c r="S17"/>
  <c r="T17"/>
  <c r="C18"/>
  <c r="H18"/>
  <c r="I18"/>
  <c r="J18"/>
  <c r="K18"/>
  <c r="L18"/>
  <c r="M18"/>
  <c r="N18"/>
  <c r="O18"/>
  <c r="P18"/>
  <c r="Q18"/>
  <c r="R18"/>
  <c r="S18"/>
  <c r="T18"/>
  <c r="A19"/>
  <c r="C19"/>
  <c r="H19"/>
  <c r="I19"/>
  <c r="J19"/>
  <c r="K19"/>
  <c r="L19"/>
  <c r="M19"/>
  <c r="N19"/>
  <c r="O19"/>
  <c r="P19"/>
  <c r="Q19"/>
  <c r="R19"/>
  <c r="S19"/>
  <c r="T19"/>
  <c r="C20"/>
  <c r="H20"/>
  <c r="C11" i="5"/>
  <c r="I20" i="1"/>
  <c r="J20"/>
  <c r="E11" i="5" s="1"/>
  <c r="K20" i="1"/>
  <c r="L20"/>
  <c r="G11" i="5"/>
  <c r="M20" i="1"/>
  <c r="N20"/>
  <c r="I11" i="5"/>
  <c r="O20" i="1"/>
  <c r="P20"/>
  <c r="Q20"/>
  <c r="R20"/>
  <c r="M11" i="5" s="1"/>
  <c r="S20" i="1"/>
  <c r="N11" i="5" s="1"/>
  <c r="T20" i="1"/>
  <c r="A21"/>
  <c r="C21"/>
  <c r="H21"/>
  <c r="I21"/>
  <c r="J21"/>
  <c r="K21"/>
  <c r="L21"/>
  <c r="M21"/>
  <c r="N21"/>
  <c r="O21"/>
  <c r="P21"/>
  <c r="Q21"/>
  <c r="R21"/>
  <c r="S21"/>
  <c r="T21"/>
  <c r="A22"/>
  <c r="C22"/>
  <c r="H22"/>
  <c r="I22"/>
  <c r="J22"/>
  <c r="K22"/>
  <c r="L22"/>
  <c r="M22"/>
  <c r="N22"/>
  <c r="O22"/>
  <c r="P22"/>
  <c r="Q22"/>
  <c r="R22"/>
  <c r="S22"/>
  <c r="T22"/>
  <c r="A23"/>
  <c r="C23"/>
  <c r="A24"/>
  <c r="C24"/>
  <c r="A25"/>
  <c r="C25"/>
  <c r="H25"/>
  <c r="I25"/>
  <c r="J25"/>
  <c r="K25"/>
  <c r="L25"/>
  <c r="M25"/>
  <c r="N25"/>
  <c r="O25"/>
  <c r="P25"/>
  <c r="Q25"/>
  <c r="R25"/>
  <c r="S25"/>
  <c r="T25"/>
  <c r="A26"/>
  <c r="C26"/>
  <c r="H26"/>
  <c r="I26"/>
  <c r="J26"/>
  <c r="K26"/>
  <c r="L26"/>
  <c r="L24" s="1"/>
  <c r="L23" s="1"/>
  <c r="M26"/>
  <c r="N26"/>
  <c r="O26"/>
  <c r="P26"/>
  <c r="P24" s="1"/>
  <c r="Q26"/>
  <c r="R26"/>
  <c r="S26"/>
  <c r="T26"/>
  <c r="A27"/>
  <c r="C27"/>
  <c r="H27"/>
  <c r="H24"/>
  <c r="I27"/>
  <c r="J27"/>
  <c r="U27" s="1"/>
  <c r="H26" i="4" s="1"/>
  <c r="K27" i="1"/>
  <c r="K24"/>
  <c r="K23" s="1"/>
  <c r="L27"/>
  <c r="M27"/>
  <c r="M24"/>
  <c r="N27"/>
  <c r="O27"/>
  <c r="P27"/>
  <c r="Q27"/>
  <c r="R27"/>
  <c r="S27"/>
  <c r="T27"/>
  <c r="A28"/>
  <c r="C28"/>
  <c r="A29"/>
  <c r="C29"/>
  <c r="H29"/>
  <c r="I29"/>
  <c r="J29"/>
  <c r="K29"/>
  <c r="L29"/>
  <c r="M29"/>
  <c r="N29"/>
  <c r="O29"/>
  <c r="P29"/>
  <c r="Q29"/>
  <c r="R29"/>
  <c r="S29"/>
  <c r="T29"/>
  <c r="A30"/>
  <c r="C30"/>
  <c r="H30"/>
  <c r="I30"/>
  <c r="J30"/>
  <c r="K30"/>
  <c r="L30"/>
  <c r="M30"/>
  <c r="N30"/>
  <c r="O30"/>
  <c r="P30"/>
  <c r="Q30"/>
  <c r="R30"/>
  <c r="S30"/>
  <c r="T30"/>
  <c r="A31"/>
  <c r="C31"/>
  <c r="H31"/>
  <c r="C15" i="5"/>
  <c r="I31" i="1"/>
  <c r="J31"/>
  <c r="K31"/>
  <c r="F15" i="5"/>
  <c r="L31" i="1"/>
  <c r="G15" i="5"/>
  <c r="M31" i="1"/>
  <c r="N31"/>
  <c r="O31"/>
  <c r="P31"/>
  <c r="K15" i="5" s="1"/>
  <c r="Q31" i="1"/>
  <c r="R31"/>
  <c r="S31"/>
  <c r="T31"/>
  <c r="A32"/>
  <c r="C32"/>
  <c r="H32"/>
  <c r="I32"/>
  <c r="J32"/>
  <c r="K32"/>
  <c r="L32"/>
  <c r="M32"/>
  <c r="N32"/>
  <c r="O32"/>
  <c r="P32"/>
  <c r="Q32"/>
  <c r="R32"/>
  <c r="S32"/>
  <c r="T32"/>
  <c r="A33"/>
  <c r="C33"/>
  <c r="A34"/>
  <c r="C34"/>
  <c r="A35"/>
  <c r="C35"/>
  <c r="A36"/>
  <c r="C36"/>
  <c r="A37"/>
  <c r="C37"/>
  <c r="H37"/>
  <c r="I37"/>
  <c r="J37"/>
  <c r="K37"/>
  <c r="L37"/>
  <c r="M37"/>
  <c r="N37"/>
  <c r="O37"/>
  <c r="P37"/>
  <c r="Q37"/>
  <c r="R37"/>
  <c r="S37"/>
  <c r="T37"/>
  <c r="A38"/>
  <c r="C38"/>
  <c r="H38"/>
  <c r="I38"/>
  <c r="J38"/>
  <c r="K38"/>
  <c r="L38"/>
  <c r="M38"/>
  <c r="N38"/>
  <c r="O38"/>
  <c r="P38"/>
  <c r="Q38"/>
  <c r="R38"/>
  <c r="S38"/>
  <c r="T38"/>
  <c r="A39"/>
  <c r="C39"/>
  <c r="H39"/>
  <c r="I39"/>
  <c r="J39"/>
  <c r="K39"/>
  <c r="L39"/>
  <c r="M39"/>
  <c r="N39"/>
  <c r="O39"/>
  <c r="P39"/>
  <c r="Q39"/>
  <c r="R39"/>
  <c r="S39"/>
  <c r="T39"/>
  <c r="A40"/>
  <c r="C40"/>
  <c r="H40"/>
  <c r="I40"/>
  <c r="J40"/>
  <c r="K40"/>
  <c r="L40"/>
  <c r="M40"/>
  <c r="N40"/>
  <c r="O40"/>
  <c r="P40"/>
  <c r="Q40"/>
  <c r="R40"/>
  <c r="S40"/>
  <c r="T40"/>
  <c r="A41"/>
  <c r="C41"/>
  <c r="H41"/>
  <c r="I41"/>
  <c r="J41"/>
  <c r="K41"/>
  <c r="L41"/>
  <c r="M41"/>
  <c r="N41"/>
  <c r="O41"/>
  <c r="P41"/>
  <c r="Q41"/>
  <c r="R41"/>
  <c r="S41"/>
  <c r="T41"/>
  <c r="A42"/>
  <c r="C42"/>
  <c r="H42"/>
  <c r="I42"/>
  <c r="J42"/>
  <c r="K42"/>
  <c r="L42"/>
  <c r="M42"/>
  <c r="N42"/>
  <c r="O42"/>
  <c r="P42"/>
  <c r="Q42"/>
  <c r="R42"/>
  <c r="S42"/>
  <c r="T42"/>
  <c r="A43"/>
  <c r="C43"/>
  <c r="A44"/>
  <c r="C44"/>
  <c r="H44"/>
  <c r="I44"/>
  <c r="J44"/>
  <c r="K44"/>
  <c r="L44"/>
  <c r="M44"/>
  <c r="N44"/>
  <c r="O44"/>
  <c r="P44"/>
  <c r="Q44"/>
  <c r="R44"/>
  <c r="S44"/>
  <c r="T44"/>
  <c r="A45"/>
  <c r="C45"/>
  <c r="H45"/>
  <c r="I45"/>
  <c r="J45"/>
  <c r="K45"/>
  <c r="L45"/>
  <c r="M45"/>
  <c r="N45"/>
  <c r="O45"/>
  <c r="P45"/>
  <c r="Q45"/>
  <c r="R45"/>
  <c r="S45"/>
  <c r="T45"/>
  <c r="A46"/>
  <c r="C46"/>
  <c r="H46"/>
  <c r="I46"/>
  <c r="J46"/>
  <c r="K46"/>
  <c r="L46"/>
  <c r="M46"/>
  <c r="N46"/>
  <c r="O46"/>
  <c r="P46"/>
  <c r="Q46"/>
  <c r="R46"/>
  <c r="S46"/>
  <c r="T46"/>
  <c r="A47"/>
  <c r="C47"/>
  <c r="H47"/>
  <c r="I47"/>
  <c r="J47"/>
  <c r="K47"/>
  <c r="L47"/>
  <c r="M47"/>
  <c r="N47"/>
  <c r="O47"/>
  <c r="P47"/>
  <c r="Q47"/>
  <c r="R47"/>
  <c r="S47"/>
  <c r="T47"/>
  <c r="A48"/>
  <c r="C48"/>
  <c r="H48"/>
  <c r="I48"/>
  <c r="J48"/>
  <c r="K48"/>
  <c r="L48"/>
  <c r="M48"/>
  <c r="N48"/>
  <c r="O48"/>
  <c r="P48"/>
  <c r="Q48"/>
  <c r="R48"/>
  <c r="S48"/>
  <c r="T48"/>
  <c r="A49"/>
  <c r="C49"/>
  <c r="A50"/>
  <c r="C50"/>
  <c r="H50"/>
  <c r="I50"/>
  <c r="J50"/>
  <c r="K50"/>
  <c r="L50"/>
  <c r="M50"/>
  <c r="N50"/>
  <c r="O50"/>
  <c r="P50"/>
  <c r="P49" s="1"/>
  <c r="Q50"/>
  <c r="R50"/>
  <c r="R49" s="1"/>
  <c r="S50"/>
  <c r="T50"/>
  <c r="A51"/>
  <c r="C51"/>
  <c r="H51"/>
  <c r="I51"/>
  <c r="J51"/>
  <c r="J49"/>
  <c r="K51"/>
  <c r="K49" s="1"/>
  <c r="L51"/>
  <c r="L49"/>
  <c r="M51"/>
  <c r="N51"/>
  <c r="O51"/>
  <c r="P51"/>
  <c r="Q51"/>
  <c r="R51"/>
  <c r="S51"/>
  <c r="T51"/>
  <c r="A52"/>
  <c r="C52"/>
  <c r="H52"/>
  <c r="I52"/>
  <c r="J52"/>
  <c r="K52"/>
  <c r="L52"/>
  <c r="M52"/>
  <c r="N52"/>
  <c r="O52"/>
  <c r="P52"/>
  <c r="Q52"/>
  <c r="R52"/>
  <c r="S52"/>
  <c r="T52"/>
  <c r="A53"/>
  <c r="C53"/>
  <c r="H53"/>
  <c r="I53"/>
  <c r="J53"/>
  <c r="K53"/>
  <c r="L53"/>
  <c r="M53"/>
  <c r="N53"/>
  <c r="O53"/>
  <c r="P53"/>
  <c r="Q53"/>
  <c r="R53"/>
  <c r="S53"/>
  <c r="T53"/>
  <c r="A54"/>
  <c r="C54"/>
  <c r="H54"/>
  <c r="I54"/>
  <c r="D21" i="5"/>
  <c r="J54" i="1"/>
  <c r="K54"/>
  <c r="F21" i="5" s="1"/>
  <c r="L54" i="1"/>
  <c r="M54"/>
  <c r="H21" i="5"/>
  <c r="N54" i="1"/>
  <c r="O54"/>
  <c r="P54"/>
  <c r="Q54"/>
  <c r="L21" i="5" s="1"/>
  <c r="R54" i="1"/>
  <c r="S54"/>
  <c r="T54"/>
  <c r="A55"/>
  <c r="C55"/>
  <c r="A56"/>
  <c r="C56"/>
  <c r="H56"/>
  <c r="I56"/>
  <c r="J56"/>
  <c r="K56"/>
  <c r="L56"/>
  <c r="M56"/>
  <c r="M55" s="1"/>
  <c r="H22" i="5" s="1"/>
  <c r="N56" i="1"/>
  <c r="O56"/>
  <c r="P56"/>
  <c r="Q56"/>
  <c r="R56"/>
  <c r="S56"/>
  <c r="T56"/>
  <c r="A57"/>
  <c r="C57"/>
  <c r="A58"/>
  <c r="C58"/>
  <c r="H58"/>
  <c r="I58"/>
  <c r="J58"/>
  <c r="K58"/>
  <c r="K57"/>
  <c r="L58"/>
  <c r="M58"/>
  <c r="N58"/>
  <c r="O58"/>
  <c r="O57" s="1"/>
  <c r="O55" s="1"/>
  <c r="P58"/>
  <c r="Q58"/>
  <c r="R58"/>
  <c r="S58"/>
  <c r="T58"/>
  <c r="A59"/>
  <c r="C59"/>
  <c r="H59"/>
  <c r="I59"/>
  <c r="J59"/>
  <c r="K59"/>
  <c r="L59"/>
  <c r="M59"/>
  <c r="N59"/>
  <c r="O59"/>
  <c r="P59"/>
  <c r="Q59"/>
  <c r="R59"/>
  <c r="S59"/>
  <c r="T59"/>
  <c r="A60"/>
  <c r="C60"/>
  <c r="H60"/>
  <c r="I60"/>
  <c r="J60"/>
  <c r="K60"/>
  <c r="L60"/>
  <c r="M60"/>
  <c r="N60"/>
  <c r="O60"/>
  <c r="P60"/>
  <c r="Q60"/>
  <c r="R60"/>
  <c r="S60"/>
  <c r="T60"/>
  <c r="A61"/>
  <c r="C61"/>
  <c r="A62"/>
  <c r="C62"/>
  <c r="A63"/>
  <c r="C63"/>
  <c r="H63"/>
  <c r="I63"/>
  <c r="J63"/>
  <c r="K63"/>
  <c r="L63"/>
  <c r="M63"/>
  <c r="N63"/>
  <c r="O63"/>
  <c r="P63"/>
  <c r="Q63"/>
  <c r="R63"/>
  <c r="S63"/>
  <c r="T63"/>
  <c r="A64"/>
  <c r="C64"/>
  <c r="H64"/>
  <c r="I64"/>
  <c r="J64"/>
  <c r="K64"/>
  <c r="L64"/>
  <c r="M64"/>
  <c r="N64"/>
  <c r="O64"/>
  <c r="P64"/>
  <c r="Q64"/>
  <c r="R64"/>
  <c r="S64"/>
  <c r="T64"/>
  <c r="A65"/>
  <c r="C65"/>
  <c r="H65"/>
  <c r="I65"/>
  <c r="J65"/>
  <c r="K65"/>
  <c r="L65"/>
  <c r="M65"/>
  <c r="N65"/>
  <c r="O65"/>
  <c r="P65"/>
  <c r="Q65"/>
  <c r="R65"/>
  <c r="S65"/>
  <c r="T65"/>
  <c r="A66"/>
  <c r="C66"/>
  <c r="H66"/>
  <c r="I66"/>
  <c r="J66"/>
  <c r="K66"/>
  <c r="L66"/>
  <c r="M66"/>
  <c r="N66"/>
  <c r="O66"/>
  <c r="P66"/>
  <c r="Q66"/>
  <c r="R66"/>
  <c r="S66"/>
  <c r="T66"/>
  <c r="A67"/>
  <c r="C67"/>
  <c r="A68"/>
  <c r="C68"/>
  <c r="A69"/>
  <c r="C69"/>
  <c r="H69"/>
  <c r="I69"/>
  <c r="J69"/>
  <c r="J68" s="1"/>
  <c r="K69"/>
  <c r="L69"/>
  <c r="M69"/>
  <c r="N69"/>
  <c r="O69"/>
  <c r="P69"/>
  <c r="P68" s="1"/>
  <c r="Q69"/>
  <c r="R69"/>
  <c r="S69"/>
  <c r="T69"/>
  <c r="A70"/>
  <c r="C70"/>
  <c r="H70"/>
  <c r="I70"/>
  <c r="J70"/>
  <c r="K70"/>
  <c r="L70"/>
  <c r="M70"/>
  <c r="M68" s="1"/>
  <c r="N70"/>
  <c r="O70"/>
  <c r="P70"/>
  <c r="Q70"/>
  <c r="R70"/>
  <c r="S70"/>
  <c r="T70"/>
  <c r="A71"/>
  <c r="C71"/>
  <c r="H71"/>
  <c r="I71"/>
  <c r="J71"/>
  <c r="K71"/>
  <c r="L71"/>
  <c r="M71"/>
  <c r="N71"/>
  <c r="O71"/>
  <c r="P71"/>
  <c r="Q71"/>
  <c r="R71"/>
  <c r="S71"/>
  <c r="T71"/>
  <c r="A72"/>
  <c r="C72"/>
  <c r="H72"/>
  <c r="I72"/>
  <c r="J72"/>
  <c r="K72"/>
  <c r="L72"/>
  <c r="M72"/>
  <c r="N72"/>
  <c r="O72"/>
  <c r="P72"/>
  <c r="Q72"/>
  <c r="Q68" s="1"/>
  <c r="R72"/>
  <c r="S72"/>
  <c r="T72"/>
  <c r="A73"/>
  <c r="C73"/>
  <c r="H73"/>
  <c r="I73"/>
  <c r="J73"/>
  <c r="K73"/>
  <c r="L73"/>
  <c r="M73"/>
  <c r="N73"/>
  <c r="O73"/>
  <c r="P73"/>
  <c r="Q73"/>
  <c r="R73"/>
  <c r="S73"/>
  <c r="T73"/>
  <c r="A74"/>
  <c r="C74"/>
  <c r="A75"/>
  <c r="C75"/>
  <c r="H75"/>
  <c r="I75"/>
  <c r="I74" s="1"/>
  <c r="J75"/>
  <c r="K75"/>
  <c r="L75"/>
  <c r="M75"/>
  <c r="N75"/>
  <c r="O75"/>
  <c r="P75"/>
  <c r="Q75"/>
  <c r="R75"/>
  <c r="S75"/>
  <c r="T75"/>
  <c r="A76"/>
  <c r="C76"/>
  <c r="H76"/>
  <c r="I76"/>
  <c r="J76"/>
  <c r="K76"/>
  <c r="L76"/>
  <c r="M76"/>
  <c r="N76"/>
  <c r="O76"/>
  <c r="P76"/>
  <c r="Q76"/>
  <c r="R76"/>
  <c r="R74" s="1"/>
  <c r="S76"/>
  <c r="T76"/>
  <c r="A77"/>
  <c r="C77"/>
  <c r="H77"/>
  <c r="I77"/>
  <c r="J77"/>
  <c r="K77"/>
  <c r="L77"/>
  <c r="M77"/>
  <c r="N77"/>
  <c r="O77"/>
  <c r="P77"/>
  <c r="Q77"/>
  <c r="R77"/>
  <c r="S77"/>
  <c r="T77"/>
  <c r="A78"/>
  <c r="C78"/>
  <c r="H78"/>
  <c r="I78"/>
  <c r="J78"/>
  <c r="J74" s="1"/>
  <c r="K78"/>
  <c r="L78"/>
  <c r="M78"/>
  <c r="N78"/>
  <c r="O78"/>
  <c r="P78"/>
  <c r="Q78"/>
  <c r="R78"/>
  <c r="S78"/>
  <c r="T78"/>
  <c r="A79"/>
  <c r="C79"/>
  <c r="H79"/>
  <c r="I79"/>
  <c r="J79"/>
  <c r="K79"/>
  <c r="L79"/>
  <c r="M79"/>
  <c r="N79"/>
  <c r="O79"/>
  <c r="P79"/>
  <c r="Q79"/>
  <c r="R79"/>
  <c r="S79"/>
  <c r="T79"/>
  <c r="A80"/>
  <c r="C80"/>
  <c r="H80"/>
  <c r="I80"/>
  <c r="J80"/>
  <c r="K80"/>
  <c r="L80"/>
  <c r="M80"/>
  <c r="N80"/>
  <c r="O80"/>
  <c r="P80"/>
  <c r="Q80"/>
  <c r="R80"/>
  <c r="S80"/>
  <c r="T80"/>
  <c r="A81"/>
  <c r="C81"/>
  <c r="A82"/>
  <c r="C82"/>
  <c r="A83"/>
  <c r="C83"/>
  <c r="H83"/>
  <c r="I83"/>
  <c r="J83"/>
  <c r="K83"/>
  <c r="L83"/>
  <c r="M83"/>
  <c r="N83"/>
  <c r="O83"/>
  <c r="O82" s="1"/>
  <c r="O81" s="1"/>
  <c r="P83"/>
  <c r="Q83"/>
  <c r="R83"/>
  <c r="S83"/>
  <c r="T83"/>
  <c r="A84"/>
  <c r="C84"/>
  <c r="H84"/>
  <c r="I84"/>
  <c r="I82"/>
  <c r="J84"/>
  <c r="K84"/>
  <c r="L84"/>
  <c r="M84"/>
  <c r="N84"/>
  <c r="O84"/>
  <c r="P84"/>
  <c r="Q84"/>
  <c r="R84"/>
  <c r="R82" s="1"/>
  <c r="S84"/>
  <c r="T84"/>
  <c r="A85"/>
  <c r="C85"/>
  <c r="H85"/>
  <c r="I85"/>
  <c r="J85"/>
  <c r="K85"/>
  <c r="L85"/>
  <c r="M85"/>
  <c r="N85"/>
  <c r="O85"/>
  <c r="P85"/>
  <c r="Q85"/>
  <c r="R85"/>
  <c r="S85"/>
  <c r="T85"/>
  <c r="A86"/>
  <c r="C86"/>
  <c r="H86"/>
  <c r="I86"/>
  <c r="J86"/>
  <c r="K86"/>
  <c r="L86"/>
  <c r="M86"/>
  <c r="N86"/>
  <c r="O86"/>
  <c r="P86"/>
  <c r="Q86"/>
  <c r="R86"/>
  <c r="S86"/>
  <c r="T86"/>
  <c r="A87"/>
  <c r="C87"/>
  <c r="H87"/>
  <c r="I87"/>
  <c r="J87"/>
  <c r="K87"/>
  <c r="L87"/>
  <c r="M87"/>
  <c r="N87"/>
  <c r="O87"/>
  <c r="P87"/>
  <c r="Q87"/>
  <c r="R87"/>
  <c r="S87"/>
  <c r="T87"/>
  <c r="A88"/>
  <c r="C88"/>
  <c r="H88"/>
  <c r="I88"/>
  <c r="J88"/>
  <c r="K88"/>
  <c r="L88"/>
  <c r="M88"/>
  <c r="N88"/>
  <c r="O88"/>
  <c r="P88"/>
  <c r="Q88"/>
  <c r="R88"/>
  <c r="S88"/>
  <c r="T88"/>
  <c r="A89"/>
  <c r="C89"/>
  <c r="H89"/>
  <c r="I89"/>
  <c r="J89"/>
  <c r="K89"/>
  <c r="L89"/>
  <c r="M89"/>
  <c r="N89"/>
  <c r="O89"/>
  <c r="P89"/>
  <c r="Q89"/>
  <c r="R89"/>
  <c r="S89"/>
  <c r="T89"/>
  <c r="A90"/>
  <c r="C90"/>
  <c r="H90"/>
  <c r="I90"/>
  <c r="J90"/>
  <c r="K90"/>
  <c r="L90"/>
  <c r="M90"/>
  <c r="N90"/>
  <c r="O90"/>
  <c r="P90"/>
  <c r="Q90"/>
  <c r="R90"/>
  <c r="S90"/>
  <c r="T90"/>
  <c r="A91"/>
  <c r="C91"/>
  <c r="A92"/>
  <c r="C92"/>
  <c r="H92"/>
  <c r="I92"/>
  <c r="J92"/>
  <c r="K92"/>
  <c r="L92"/>
  <c r="M92"/>
  <c r="N92"/>
  <c r="O92"/>
  <c r="P92"/>
  <c r="Q92"/>
  <c r="R92"/>
  <c r="S92"/>
  <c r="T92"/>
  <c r="A93"/>
  <c r="C93"/>
  <c r="H93"/>
  <c r="I93"/>
  <c r="J93"/>
  <c r="K93"/>
  <c r="L93"/>
  <c r="M93"/>
  <c r="N93"/>
  <c r="O93"/>
  <c r="P93"/>
  <c r="Q93"/>
  <c r="R93"/>
  <c r="S93"/>
  <c r="T93"/>
  <c r="A94"/>
  <c r="C94"/>
  <c r="H94"/>
  <c r="I94"/>
  <c r="J94"/>
  <c r="K94"/>
  <c r="L94"/>
  <c r="M94"/>
  <c r="N94"/>
  <c r="O94"/>
  <c r="P94"/>
  <c r="Q94"/>
  <c r="R94"/>
  <c r="S94"/>
  <c r="T94"/>
  <c r="A95"/>
  <c r="C95"/>
  <c r="H95"/>
  <c r="I95"/>
  <c r="J95"/>
  <c r="K95"/>
  <c r="L95"/>
  <c r="M95"/>
  <c r="N95"/>
  <c r="O95"/>
  <c r="P95"/>
  <c r="Q95"/>
  <c r="R95"/>
  <c r="S95"/>
  <c r="T95"/>
  <c r="A96"/>
  <c r="C96"/>
  <c r="H96"/>
  <c r="I96"/>
  <c r="J96"/>
  <c r="K96"/>
  <c r="K91"/>
  <c r="F26" i="5" s="1"/>
  <c r="L96" i="1"/>
  <c r="M96"/>
  <c r="N96"/>
  <c r="O96"/>
  <c r="P96"/>
  <c r="Q96"/>
  <c r="R96"/>
  <c r="S96"/>
  <c r="T96"/>
  <c r="A97"/>
  <c r="C97"/>
  <c r="A98"/>
  <c r="C98"/>
  <c r="H98"/>
  <c r="I98"/>
  <c r="J98"/>
  <c r="K98"/>
  <c r="K97" s="1"/>
  <c r="L98"/>
  <c r="M98"/>
  <c r="N98"/>
  <c r="O98"/>
  <c r="P98"/>
  <c r="Q98"/>
  <c r="R98"/>
  <c r="R97" s="1"/>
  <c r="M27" i="5" s="1"/>
  <c r="S98" i="1"/>
  <c r="T98"/>
  <c r="A99"/>
  <c r="C99"/>
  <c r="H99"/>
  <c r="I99"/>
  <c r="J99"/>
  <c r="K99"/>
  <c r="L99"/>
  <c r="M99"/>
  <c r="N99"/>
  <c r="O99"/>
  <c r="O97" s="1"/>
  <c r="J27" i="5" s="1"/>
  <c r="P99" i="1"/>
  <c r="Q99"/>
  <c r="R99"/>
  <c r="S99"/>
  <c r="S97" s="1"/>
  <c r="N27" i="5" s="1"/>
  <c r="T99" i="1"/>
  <c r="A100"/>
  <c r="C100"/>
  <c r="H100"/>
  <c r="I100"/>
  <c r="J100"/>
  <c r="K100"/>
  <c r="L100"/>
  <c r="M100"/>
  <c r="N100"/>
  <c r="O100"/>
  <c r="P100"/>
  <c r="Q100"/>
  <c r="R100"/>
  <c r="S100"/>
  <c r="T100"/>
  <c r="A101"/>
  <c r="C101"/>
  <c r="H101"/>
  <c r="I101"/>
  <c r="J101"/>
  <c r="K101"/>
  <c r="L101"/>
  <c r="M101"/>
  <c r="N101"/>
  <c r="O101"/>
  <c r="P101"/>
  <c r="Q101"/>
  <c r="R101"/>
  <c r="S101"/>
  <c r="T101"/>
  <c r="A102"/>
  <c r="C102"/>
  <c r="H102"/>
  <c r="I102"/>
  <c r="J102"/>
  <c r="K102"/>
  <c r="L102"/>
  <c r="M102"/>
  <c r="N102"/>
  <c r="O102"/>
  <c r="P102"/>
  <c r="Q102"/>
  <c r="R102"/>
  <c r="S102"/>
  <c r="T102"/>
  <c r="A103"/>
  <c r="C103"/>
  <c r="H103"/>
  <c r="I103"/>
  <c r="J103"/>
  <c r="K103"/>
  <c r="L103"/>
  <c r="M103"/>
  <c r="N103"/>
  <c r="O103"/>
  <c r="P103"/>
  <c r="Q103"/>
  <c r="R103"/>
  <c r="S103"/>
  <c r="T103"/>
  <c r="A104"/>
  <c r="C104"/>
  <c r="H104"/>
  <c r="I104"/>
  <c r="J104"/>
  <c r="K104"/>
  <c r="L104"/>
  <c r="M104"/>
  <c r="N104"/>
  <c r="O104"/>
  <c r="P104"/>
  <c r="Q104"/>
  <c r="R104"/>
  <c r="S104"/>
  <c r="T104"/>
  <c r="A105"/>
  <c r="C105"/>
  <c r="H105"/>
  <c r="I105"/>
  <c r="J105"/>
  <c r="K105"/>
  <c r="L105"/>
  <c r="G29" i="5"/>
  <c r="M105" i="1"/>
  <c r="N105"/>
  <c r="O105"/>
  <c r="P105"/>
  <c r="Q105"/>
  <c r="R105"/>
  <c r="S105"/>
  <c r="T105"/>
  <c r="A106"/>
  <c r="C106"/>
  <c r="A107"/>
  <c r="C107"/>
  <c r="A108"/>
  <c r="C108"/>
  <c r="A109"/>
  <c r="C109"/>
  <c r="A110"/>
  <c r="C110"/>
  <c r="H110"/>
  <c r="I110"/>
  <c r="J110"/>
  <c r="K110"/>
  <c r="L110"/>
  <c r="M110"/>
  <c r="M109" s="1"/>
  <c r="M108" s="1"/>
  <c r="N110"/>
  <c r="O110"/>
  <c r="P110"/>
  <c r="Q110"/>
  <c r="Q109" s="1"/>
  <c r="Q108" s="1"/>
  <c r="R110"/>
  <c r="S110"/>
  <c r="T110"/>
  <c r="A111"/>
  <c r="C111"/>
  <c r="H111"/>
  <c r="I111"/>
  <c r="J111"/>
  <c r="J109" s="1"/>
  <c r="J108" s="1"/>
  <c r="K111"/>
  <c r="L111"/>
  <c r="M111"/>
  <c r="N111"/>
  <c r="O111"/>
  <c r="P111"/>
  <c r="Q111"/>
  <c r="R111"/>
  <c r="R109" s="1"/>
  <c r="S111"/>
  <c r="T111"/>
  <c r="A112"/>
  <c r="C112"/>
  <c r="H112"/>
  <c r="I112"/>
  <c r="J112"/>
  <c r="K112"/>
  <c r="L112"/>
  <c r="M112"/>
  <c r="N112"/>
  <c r="O112"/>
  <c r="P112"/>
  <c r="Q112"/>
  <c r="R112"/>
  <c r="S112"/>
  <c r="T112"/>
  <c r="A113"/>
  <c r="C113"/>
  <c r="A114"/>
  <c r="C114"/>
  <c r="H114"/>
  <c r="I114"/>
  <c r="J114"/>
  <c r="K114"/>
  <c r="L114"/>
  <c r="M114"/>
  <c r="M113" s="1"/>
  <c r="H32" i="5" s="1"/>
  <c r="N114" i="1"/>
  <c r="O114"/>
  <c r="P114"/>
  <c r="Q114"/>
  <c r="Q113" s="1"/>
  <c r="R114"/>
  <c r="S114"/>
  <c r="T114"/>
  <c r="A115"/>
  <c r="C115"/>
  <c r="H115"/>
  <c r="I115"/>
  <c r="J115"/>
  <c r="K115"/>
  <c r="L115"/>
  <c r="M115"/>
  <c r="N115"/>
  <c r="N113" s="1"/>
  <c r="I32" i="5" s="1"/>
  <c r="O115" i="1"/>
  <c r="P115"/>
  <c r="Q115"/>
  <c r="R115"/>
  <c r="S115"/>
  <c r="T115"/>
  <c r="A116"/>
  <c r="C116"/>
  <c r="H116"/>
  <c r="I116"/>
  <c r="J116"/>
  <c r="K116"/>
  <c r="L116"/>
  <c r="M116"/>
  <c r="N116"/>
  <c r="O116"/>
  <c r="O113" s="1"/>
  <c r="J32" i="5" s="1"/>
  <c r="P116" i="1"/>
  <c r="Q116"/>
  <c r="R116"/>
  <c r="S116"/>
  <c r="T116"/>
  <c r="A117"/>
  <c r="C117"/>
  <c r="H117"/>
  <c r="I117"/>
  <c r="J117"/>
  <c r="K117"/>
  <c r="L117"/>
  <c r="M117"/>
  <c r="N117"/>
  <c r="O117"/>
  <c r="P117"/>
  <c r="Q117"/>
  <c r="R117"/>
  <c r="S117"/>
  <c r="T117"/>
  <c r="A118"/>
  <c r="C118"/>
  <c r="H118"/>
  <c r="I118"/>
  <c r="J118"/>
  <c r="K118"/>
  <c r="L118"/>
  <c r="M118"/>
  <c r="N118"/>
  <c r="O118"/>
  <c r="P118"/>
  <c r="Q118"/>
  <c r="R118"/>
  <c r="S118"/>
  <c r="T118"/>
  <c r="U118" s="1"/>
  <c r="H117" i="4" s="1"/>
  <c r="A119" i="1"/>
  <c r="C119"/>
  <c r="H119"/>
  <c r="I119"/>
  <c r="J119"/>
  <c r="K119"/>
  <c r="L119"/>
  <c r="M119"/>
  <c r="N119"/>
  <c r="O119"/>
  <c r="P119"/>
  <c r="Q119"/>
  <c r="R119"/>
  <c r="S119"/>
  <c r="T119"/>
  <c r="A120"/>
  <c r="C120"/>
  <c r="H120"/>
  <c r="C34" i="5" s="1"/>
  <c r="I120" i="1"/>
  <c r="J120"/>
  <c r="E34" i="5"/>
  <c r="K120" i="1"/>
  <c r="F34" i="5"/>
  <c r="L120" i="1"/>
  <c r="G34" i="5"/>
  <c r="M120" i="1"/>
  <c r="H34" i="5"/>
  <c r="N120" i="1"/>
  <c r="O120"/>
  <c r="J34" i="5" s="1"/>
  <c r="P120" i="1"/>
  <c r="Q120"/>
  <c r="L34" i="5" s="1"/>
  <c r="R120" i="1"/>
  <c r="M34" i="5" s="1"/>
  <c r="S120" i="1"/>
  <c r="T120"/>
  <c r="O34" i="5" s="1"/>
  <c r="A121" i="1"/>
  <c r="C121"/>
  <c r="H121"/>
  <c r="I121"/>
  <c r="D35" i="5" s="1"/>
  <c r="J121" i="1"/>
  <c r="K121"/>
  <c r="F35" i="5" s="1"/>
  <c r="L121" i="1"/>
  <c r="M121"/>
  <c r="H35" i="5" s="1"/>
  <c r="N121" i="1"/>
  <c r="O121"/>
  <c r="J35" i="5" s="1"/>
  <c r="P121" i="1"/>
  <c r="Q121"/>
  <c r="L35" i="5" s="1"/>
  <c r="R121" i="1"/>
  <c r="S121"/>
  <c r="N35" i="5" s="1"/>
  <c r="T121" i="1"/>
  <c r="A122"/>
  <c r="C122"/>
  <c r="H122"/>
  <c r="C36" i="5" s="1"/>
  <c r="I122" i="1"/>
  <c r="J122"/>
  <c r="E36" i="5" s="1"/>
  <c r="K122" i="1"/>
  <c r="L122"/>
  <c r="M122"/>
  <c r="N122"/>
  <c r="O122"/>
  <c r="J36" i="5"/>
  <c r="P122" i="1"/>
  <c r="Q122"/>
  <c r="R122"/>
  <c r="M36" i="5"/>
  <c r="S122" i="1"/>
  <c r="N36" i="5"/>
  <c r="T122" i="1"/>
  <c r="A123"/>
  <c r="C123"/>
  <c r="H123"/>
  <c r="C37" i="5" s="1"/>
  <c r="I123" i="1"/>
  <c r="J123"/>
  <c r="K123"/>
  <c r="L123"/>
  <c r="G37" i="5"/>
  <c r="M123" i="1"/>
  <c r="N123"/>
  <c r="O123"/>
  <c r="P123"/>
  <c r="Q123"/>
  <c r="R123"/>
  <c r="S123"/>
  <c r="N37" i="5"/>
  <c r="T123" i="1"/>
  <c r="A124"/>
  <c r="C124"/>
  <c r="H124"/>
  <c r="I124"/>
  <c r="J124"/>
  <c r="K124"/>
  <c r="L124"/>
  <c r="M124"/>
  <c r="N124"/>
  <c r="O124"/>
  <c r="P124"/>
  <c r="Q124"/>
  <c r="R124"/>
  <c r="S124"/>
  <c r="T124"/>
  <c r="A125"/>
  <c r="C125"/>
  <c r="A126"/>
  <c r="C126"/>
  <c r="H126"/>
  <c r="I126"/>
  <c r="J126"/>
  <c r="K126"/>
  <c r="L126"/>
  <c r="M126"/>
  <c r="N126"/>
  <c r="O126"/>
  <c r="P126"/>
  <c r="Q126"/>
  <c r="R126"/>
  <c r="S126"/>
  <c r="T126"/>
  <c r="A127"/>
  <c r="C127"/>
  <c r="K6" i="2"/>
  <c r="A23" s="1"/>
  <c r="Q6"/>
  <c r="C16"/>
  <c r="H16"/>
  <c r="I16"/>
  <c r="J16"/>
  <c r="K16"/>
  <c r="L16"/>
  <c r="M16"/>
  <c r="N16"/>
  <c r="O16"/>
  <c r="P16"/>
  <c r="Q16"/>
  <c r="R16"/>
  <c r="S16"/>
  <c r="T16"/>
  <c r="C17"/>
  <c r="U17"/>
  <c r="C18"/>
  <c r="U18"/>
  <c r="A19"/>
  <c r="C19"/>
  <c r="U19"/>
  <c r="C20"/>
  <c r="U20"/>
  <c r="C21"/>
  <c r="U21"/>
  <c r="C22"/>
  <c r="U22"/>
  <c r="C23"/>
  <c r="C24"/>
  <c r="H24"/>
  <c r="H23"/>
  <c r="H33"/>
  <c r="I24"/>
  <c r="J24"/>
  <c r="J23"/>
  <c r="J33"/>
  <c r="K24"/>
  <c r="L24"/>
  <c r="M24"/>
  <c r="N24"/>
  <c r="N23"/>
  <c r="O24"/>
  <c r="P24"/>
  <c r="Q24"/>
  <c r="Q23"/>
  <c r="Q33"/>
  <c r="R24"/>
  <c r="R23"/>
  <c r="R33"/>
  <c r="S24"/>
  <c r="T24"/>
  <c r="A25"/>
  <c r="C25"/>
  <c r="U25"/>
  <c r="C26"/>
  <c r="U26"/>
  <c r="C27"/>
  <c r="U27"/>
  <c r="C28"/>
  <c r="H28"/>
  <c r="I28"/>
  <c r="J28"/>
  <c r="K28"/>
  <c r="L28"/>
  <c r="M28"/>
  <c r="N28"/>
  <c r="O28"/>
  <c r="P28"/>
  <c r="Q28"/>
  <c r="R28"/>
  <c r="S28"/>
  <c r="T28"/>
  <c r="C29"/>
  <c r="U29"/>
  <c r="C30"/>
  <c r="U30"/>
  <c r="C31"/>
  <c r="U31"/>
  <c r="C32"/>
  <c r="U32"/>
  <c r="C33"/>
  <c r="C35"/>
  <c r="C36"/>
  <c r="H36"/>
  <c r="I36"/>
  <c r="J36"/>
  <c r="K36"/>
  <c r="L36"/>
  <c r="M36"/>
  <c r="N36"/>
  <c r="O36"/>
  <c r="P36"/>
  <c r="Q36"/>
  <c r="R36"/>
  <c r="S36"/>
  <c r="T36"/>
  <c r="C37"/>
  <c r="U37"/>
  <c r="C38"/>
  <c r="U38"/>
  <c r="A39"/>
  <c r="C39"/>
  <c r="U39"/>
  <c r="C40"/>
  <c r="U40"/>
  <c r="C41"/>
  <c r="U41"/>
  <c r="C42"/>
  <c r="U42"/>
  <c r="C43"/>
  <c r="H43"/>
  <c r="I43"/>
  <c r="J43"/>
  <c r="K43"/>
  <c r="L43"/>
  <c r="M43"/>
  <c r="N43"/>
  <c r="O43"/>
  <c r="P43"/>
  <c r="Q43"/>
  <c r="R43"/>
  <c r="S43"/>
  <c r="T43"/>
  <c r="A44"/>
  <c r="C44"/>
  <c r="U44"/>
  <c r="C45"/>
  <c r="U45"/>
  <c r="C46"/>
  <c r="U46"/>
  <c r="C47"/>
  <c r="U47"/>
  <c r="C48"/>
  <c r="U48"/>
  <c r="C49"/>
  <c r="H49"/>
  <c r="I49"/>
  <c r="J49"/>
  <c r="K49"/>
  <c r="L49"/>
  <c r="M49"/>
  <c r="M35"/>
  <c r="N49"/>
  <c r="O49"/>
  <c r="P49"/>
  <c r="Q49"/>
  <c r="Q35"/>
  <c r="R49"/>
  <c r="S49"/>
  <c r="T49"/>
  <c r="T35"/>
  <c r="C50"/>
  <c r="U50"/>
  <c r="C51"/>
  <c r="U51"/>
  <c r="C52"/>
  <c r="U52"/>
  <c r="C53"/>
  <c r="U53"/>
  <c r="C54"/>
  <c r="U54"/>
  <c r="C55"/>
  <c r="C56"/>
  <c r="U56"/>
  <c r="C57"/>
  <c r="H57"/>
  <c r="H55"/>
  <c r="I57"/>
  <c r="I55"/>
  <c r="J57"/>
  <c r="J55"/>
  <c r="K57"/>
  <c r="K55"/>
  <c r="L57"/>
  <c r="L55"/>
  <c r="M57"/>
  <c r="M55"/>
  <c r="N57"/>
  <c r="N55"/>
  <c r="O57"/>
  <c r="O55"/>
  <c r="P57"/>
  <c r="P55"/>
  <c r="Q57"/>
  <c r="Q55"/>
  <c r="R57"/>
  <c r="R55"/>
  <c r="S57"/>
  <c r="S55"/>
  <c r="T57"/>
  <c r="T55"/>
  <c r="C58"/>
  <c r="U58"/>
  <c r="A59"/>
  <c r="C59"/>
  <c r="U59"/>
  <c r="C60"/>
  <c r="U60"/>
  <c r="C61"/>
  <c r="C62"/>
  <c r="H62"/>
  <c r="H61"/>
  <c r="I62"/>
  <c r="I61"/>
  <c r="J62"/>
  <c r="J61"/>
  <c r="K62"/>
  <c r="K61"/>
  <c r="L62"/>
  <c r="L61"/>
  <c r="M62"/>
  <c r="M61"/>
  <c r="N62"/>
  <c r="N61"/>
  <c r="O62"/>
  <c r="O61"/>
  <c r="P62"/>
  <c r="P61"/>
  <c r="Q62"/>
  <c r="Q61"/>
  <c r="R62"/>
  <c r="R61"/>
  <c r="S62"/>
  <c r="S61"/>
  <c r="T62"/>
  <c r="T61"/>
  <c r="C63"/>
  <c r="U63"/>
  <c r="C64"/>
  <c r="U64"/>
  <c r="C65"/>
  <c r="U65"/>
  <c r="C66"/>
  <c r="U66"/>
  <c r="C67"/>
  <c r="C68"/>
  <c r="H68"/>
  <c r="I68"/>
  <c r="J68"/>
  <c r="K68"/>
  <c r="L68"/>
  <c r="M68"/>
  <c r="N68"/>
  <c r="O68"/>
  <c r="O67"/>
  <c r="O106"/>
  <c r="P68"/>
  <c r="Q68"/>
  <c r="R68"/>
  <c r="S68"/>
  <c r="S67"/>
  <c r="S106"/>
  <c r="T68"/>
  <c r="C69"/>
  <c r="U69"/>
  <c r="C70"/>
  <c r="U70"/>
  <c r="C71"/>
  <c r="U71"/>
  <c r="C72"/>
  <c r="U72"/>
  <c r="C73"/>
  <c r="U73"/>
  <c r="C74"/>
  <c r="H74"/>
  <c r="I74"/>
  <c r="J74"/>
  <c r="K74"/>
  <c r="K67"/>
  <c r="K106"/>
  <c r="L74"/>
  <c r="M74"/>
  <c r="N74"/>
  <c r="O74"/>
  <c r="P74"/>
  <c r="Q74"/>
  <c r="R74"/>
  <c r="S74"/>
  <c r="T74"/>
  <c r="C75"/>
  <c r="U75"/>
  <c r="A76"/>
  <c r="C76"/>
  <c r="U76"/>
  <c r="C77"/>
  <c r="U77"/>
  <c r="C78"/>
  <c r="U78"/>
  <c r="C79"/>
  <c r="U79"/>
  <c r="C80"/>
  <c r="U80"/>
  <c r="C81"/>
  <c r="C82"/>
  <c r="H82"/>
  <c r="H81"/>
  <c r="I82"/>
  <c r="I81"/>
  <c r="J82"/>
  <c r="J81"/>
  <c r="K82"/>
  <c r="K81"/>
  <c r="L82"/>
  <c r="L81"/>
  <c r="M82"/>
  <c r="M81"/>
  <c r="N82"/>
  <c r="N81"/>
  <c r="O82"/>
  <c r="O81"/>
  <c r="P82"/>
  <c r="P81"/>
  <c r="Q82"/>
  <c r="Q81"/>
  <c r="R82"/>
  <c r="R81"/>
  <c r="S82"/>
  <c r="S81"/>
  <c r="T82"/>
  <c r="T81"/>
  <c r="C83"/>
  <c r="U83"/>
  <c r="C84"/>
  <c r="U84"/>
  <c r="C85"/>
  <c r="U85"/>
  <c r="A86"/>
  <c r="C86"/>
  <c r="U86"/>
  <c r="C87"/>
  <c r="U87"/>
  <c r="C88"/>
  <c r="U88"/>
  <c r="C89"/>
  <c r="U89"/>
  <c r="C90"/>
  <c r="U90"/>
  <c r="C91"/>
  <c r="H91"/>
  <c r="I91"/>
  <c r="J91"/>
  <c r="K91"/>
  <c r="L91"/>
  <c r="M91"/>
  <c r="N91"/>
  <c r="O91"/>
  <c r="P91"/>
  <c r="Q91"/>
  <c r="R91"/>
  <c r="S91"/>
  <c r="T91"/>
  <c r="C92"/>
  <c r="U92"/>
  <c r="C93"/>
  <c r="U93"/>
  <c r="C94"/>
  <c r="U94"/>
  <c r="A95"/>
  <c r="C95"/>
  <c r="U95"/>
  <c r="C96"/>
  <c r="U96"/>
  <c r="C97"/>
  <c r="H97"/>
  <c r="I97"/>
  <c r="J97"/>
  <c r="K97"/>
  <c r="L97"/>
  <c r="M97"/>
  <c r="N97"/>
  <c r="O97"/>
  <c r="P97"/>
  <c r="Q97"/>
  <c r="R97"/>
  <c r="S97"/>
  <c r="T97"/>
  <c r="C98"/>
  <c r="U98"/>
  <c r="C99"/>
  <c r="U99"/>
  <c r="C100"/>
  <c r="U100"/>
  <c r="C101"/>
  <c r="U101"/>
  <c r="C102"/>
  <c r="U102"/>
  <c r="A103"/>
  <c r="C103"/>
  <c r="U103"/>
  <c r="C104"/>
  <c r="U104"/>
  <c r="C105"/>
  <c r="U105"/>
  <c r="A106"/>
  <c r="C106"/>
  <c r="A107"/>
  <c r="C108"/>
  <c r="C109"/>
  <c r="H109"/>
  <c r="H108"/>
  <c r="I109"/>
  <c r="I108"/>
  <c r="J109"/>
  <c r="J108"/>
  <c r="K109"/>
  <c r="L109"/>
  <c r="L108"/>
  <c r="M109"/>
  <c r="M108"/>
  <c r="N109"/>
  <c r="N108"/>
  <c r="O109"/>
  <c r="O108"/>
  <c r="P109"/>
  <c r="P108"/>
  <c r="Q109"/>
  <c r="Q108"/>
  <c r="R109"/>
  <c r="R108"/>
  <c r="S109"/>
  <c r="S108"/>
  <c r="T109"/>
  <c r="T108"/>
  <c r="C110"/>
  <c r="U110"/>
  <c r="A111"/>
  <c r="C111"/>
  <c r="U111"/>
  <c r="C112"/>
  <c r="U112"/>
  <c r="A113"/>
  <c r="C113"/>
  <c r="H113"/>
  <c r="I113"/>
  <c r="J113"/>
  <c r="K113"/>
  <c r="L113"/>
  <c r="M113"/>
  <c r="N113"/>
  <c r="O113"/>
  <c r="P113"/>
  <c r="Q113"/>
  <c r="R113"/>
  <c r="S113"/>
  <c r="T113"/>
  <c r="C114"/>
  <c r="U114"/>
  <c r="C115"/>
  <c r="U115"/>
  <c r="A116"/>
  <c r="C116"/>
  <c r="U116"/>
  <c r="C117"/>
  <c r="U117"/>
  <c r="A118"/>
  <c r="C118"/>
  <c r="U118"/>
  <c r="C119"/>
  <c r="U119"/>
  <c r="C120"/>
  <c r="U120"/>
  <c r="A121"/>
  <c r="C121"/>
  <c r="U121"/>
  <c r="C122"/>
  <c r="U122"/>
  <c r="C123"/>
  <c r="U123"/>
  <c r="A124"/>
  <c r="C124"/>
  <c r="U124"/>
  <c r="C125"/>
  <c r="C126"/>
  <c r="U126"/>
  <c r="A127"/>
  <c r="C127"/>
  <c r="K6" i="3"/>
  <c r="A16" s="1"/>
  <c r="Q6"/>
  <c r="C16"/>
  <c r="H16"/>
  <c r="I16"/>
  <c r="J16"/>
  <c r="K16"/>
  <c r="L16"/>
  <c r="M16"/>
  <c r="N16"/>
  <c r="O16"/>
  <c r="P16"/>
  <c r="Q16"/>
  <c r="R16"/>
  <c r="S16"/>
  <c r="T16"/>
  <c r="U16"/>
  <c r="C17"/>
  <c r="U17"/>
  <c r="A18"/>
  <c r="C18"/>
  <c r="U18"/>
  <c r="C19"/>
  <c r="U19"/>
  <c r="A20"/>
  <c r="C20"/>
  <c r="U20"/>
  <c r="C21"/>
  <c r="U21"/>
  <c r="C22"/>
  <c r="U22"/>
  <c r="A23"/>
  <c r="C23"/>
  <c r="A24"/>
  <c r="C24"/>
  <c r="H24"/>
  <c r="H23"/>
  <c r="I24"/>
  <c r="I23"/>
  <c r="I33"/>
  <c r="J24"/>
  <c r="K24"/>
  <c r="K23"/>
  <c r="K33"/>
  <c r="L24"/>
  <c r="L23"/>
  <c r="L33"/>
  <c r="M24"/>
  <c r="M23"/>
  <c r="M33"/>
  <c r="N24"/>
  <c r="O24"/>
  <c r="O23"/>
  <c r="O33"/>
  <c r="O127"/>
  <c r="P24"/>
  <c r="P23"/>
  <c r="P33"/>
  <c r="Q24"/>
  <c r="Q23"/>
  <c r="Q33"/>
  <c r="R24"/>
  <c r="S24"/>
  <c r="S23"/>
  <c r="S33"/>
  <c r="T24"/>
  <c r="T23"/>
  <c r="T33"/>
  <c r="C25"/>
  <c r="U25"/>
  <c r="A26"/>
  <c r="C26"/>
  <c r="U26"/>
  <c r="C27"/>
  <c r="U27"/>
  <c r="C28"/>
  <c r="H28"/>
  <c r="U28"/>
  <c r="I28"/>
  <c r="J28"/>
  <c r="K28"/>
  <c r="L28"/>
  <c r="M28"/>
  <c r="N28"/>
  <c r="O28"/>
  <c r="P28"/>
  <c r="Q28"/>
  <c r="R28"/>
  <c r="S28"/>
  <c r="T28"/>
  <c r="C29"/>
  <c r="U29"/>
  <c r="A30"/>
  <c r="C30"/>
  <c r="U30"/>
  <c r="C31"/>
  <c r="U31"/>
  <c r="C32"/>
  <c r="U32"/>
  <c r="A33"/>
  <c r="C33"/>
  <c r="A34"/>
  <c r="C35"/>
  <c r="M35"/>
  <c r="Q35"/>
  <c r="C36"/>
  <c r="H36"/>
  <c r="I36"/>
  <c r="J36"/>
  <c r="J35"/>
  <c r="K36"/>
  <c r="L36"/>
  <c r="M36"/>
  <c r="N36"/>
  <c r="N35"/>
  <c r="O36"/>
  <c r="O35"/>
  <c r="P36"/>
  <c r="Q36"/>
  <c r="R36"/>
  <c r="R35"/>
  <c r="S36"/>
  <c r="S35"/>
  <c r="T36"/>
  <c r="U36"/>
  <c r="A37"/>
  <c r="C37"/>
  <c r="U37"/>
  <c r="C38"/>
  <c r="U38"/>
  <c r="A39"/>
  <c r="C39"/>
  <c r="U39"/>
  <c r="C40"/>
  <c r="U40"/>
  <c r="A41"/>
  <c r="C41"/>
  <c r="U41"/>
  <c r="C42"/>
  <c r="U42"/>
  <c r="A43"/>
  <c r="C43"/>
  <c r="H43"/>
  <c r="I43"/>
  <c r="J43"/>
  <c r="K43"/>
  <c r="L43"/>
  <c r="M43"/>
  <c r="N43"/>
  <c r="O43"/>
  <c r="P43"/>
  <c r="Q43"/>
  <c r="R43"/>
  <c r="S43"/>
  <c r="T43"/>
  <c r="C44"/>
  <c r="U44"/>
  <c r="A45"/>
  <c r="C45"/>
  <c r="U45"/>
  <c r="C46"/>
  <c r="U46"/>
  <c r="A47"/>
  <c r="C47"/>
  <c r="U47"/>
  <c r="C48"/>
  <c r="U48"/>
  <c r="A49"/>
  <c r="C49"/>
  <c r="H49"/>
  <c r="I49"/>
  <c r="J49"/>
  <c r="K49"/>
  <c r="K35"/>
  <c r="L49"/>
  <c r="U49"/>
  <c r="M49"/>
  <c r="N49"/>
  <c r="O49"/>
  <c r="P49"/>
  <c r="Q49"/>
  <c r="R49"/>
  <c r="S49"/>
  <c r="T49"/>
  <c r="C50"/>
  <c r="U50"/>
  <c r="A51"/>
  <c r="C51"/>
  <c r="U51"/>
  <c r="C52"/>
  <c r="U52"/>
  <c r="A53"/>
  <c r="C53"/>
  <c r="U53"/>
  <c r="C54"/>
  <c r="U54"/>
  <c r="A55"/>
  <c r="C55"/>
  <c r="M55"/>
  <c r="O55"/>
  <c r="Q55"/>
  <c r="S55"/>
  <c r="A56"/>
  <c r="C56"/>
  <c r="U56"/>
  <c r="C57"/>
  <c r="H57"/>
  <c r="H55"/>
  <c r="I57"/>
  <c r="I55"/>
  <c r="J57"/>
  <c r="J55"/>
  <c r="K57"/>
  <c r="K55"/>
  <c r="L57"/>
  <c r="L55"/>
  <c r="M57"/>
  <c r="N57"/>
  <c r="N55"/>
  <c r="O57"/>
  <c r="P57"/>
  <c r="P55"/>
  <c r="Q57"/>
  <c r="R57"/>
  <c r="R55"/>
  <c r="S57"/>
  <c r="T57"/>
  <c r="T55"/>
  <c r="C58"/>
  <c r="U58"/>
  <c r="A59"/>
  <c r="C59"/>
  <c r="U59"/>
  <c r="C60"/>
  <c r="U60"/>
  <c r="A61"/>
  <c r="C61"/>
  <c r="I61"/>
  <c r="M61"/>
  <c r="Q61"/>
  <c r="C62"/>
  <c r="H62"/>
  <c r="H61"/>
  <c r="U61"/>
  <c r="I62"/>
  <c r="J62"/>
  <c r="J61"/>
  <c r="K62"/>
  <c r="K61"/>
  <c r="L62"/>
  <c r="L61"/>
  <c r="M62"/>
  <c r="N62"/>
  <c r="N61"/>
  <c r="O62"/>
  <c r="O61"/>
  <c r="P62"/>
  <c r="P61"/>
  <c r="Q62"/>
  <c r="R62"/>
  <c r="R61"/>
  <c r="S62"/>
  <c r="S61"/>
  <c r="T62"/>
  <c r="T61"/>
  <c r="U62"/>
  <c r="A63"/>
  <c r="C63"/>
  <c r="U63"/>
  <c r="C64"/>
  <c r="U64"/>
  <c r="A65"/>
  <c r="C65"/>
  <c r="U65"/>
  <c r="C66"/>
  <c r="U66"/>
  <c r="A67"/>
  <c r="C67"/>
  <c r="Q67"/>
  <c r="C68"/>
  <c r="H68"/>
  <c r="I68"/>
  <c r="J68"/>
  <c r="K68"/>
  <c r="L68"/>
  <c r="M68"/>
  <c r="M67"/>
  <c r="N68"/>
  <c r="N67"/>
  <c r="O68"/>
  <c r="O67"/>
  <c r="P68"/>
  <c r="P67"/>
  <c r="Q68"/>
  <c r="R68"/>
  <c r="R67"/>
  <c r="S68"/>
  <c r="T68"/>
  <c r="T67"/>
  <c r="A69"/>
  <c r="C69"/>
  <c r="U69"/>
  <c r="C70"/>
  <c r="U70"/>
  <c r="A71"/>
  <c r="C71"/>
  <c r="U71"/>
  <c r="C72"/>
  <c r="U72"/>
  <c r="A73"/>
  <c r="C73"/>
  <c r="U73"/>
  <c r="C74"/>
  <c r="H74"/>
  <c r="I74"/>
  <c r="J74"/>
  <c r="K74"/>
  <c r="L74"/>
  <c r="M74"/>
  <c r="N74"/>
  <c r="O74"/>
  <c r="P74"/>
  <c r="Q74"/>
  <c r="R74"/>
  <c r="S74"/>
  <c r="S67"/>
  <c r="T74"/>
  <c r="C75"/>
  <c r="U75"/>
  <c r="A76"/>
  <c r="C76"/>
  <c r="U76"/>
  <c r="C77"/>
  <c r="U77"/>
  <c r="A78"/>
  <c r="C78"/>
  <c r="U78"/>
  <c r="C79"/>
  <c r="U79"/>
  <c r="A80"/>
  <c r="C80"/>
  <c r="U80"/>
  <c r="C81"/>
  <c r="C82"/>
  <c r="H82"/>
  <c r="H81"/>
  <c r="I82"/>
  <c r="I81"/>
  <c r="J82"/>
  <c r="J81"/>
  <c r="K82"/>
  <c r="K81"/>
  <c r="L82"/>
  <c r="L81"/>
  <c r="M82"/>
  <c r="M81"/>
  <c r="N82"/>
  <c r="N81"/>
  <c r="O82"/>
  <c r="O81"/>
  <c r="O106"/>
  <c r="P82"/>
  <c r="P81"/>
  <c r="Q82"/>
  <c r="Q81"/>
  <c r="R82"/>
  <c r="R81"/>
  <c r="S82"/>
  <c r="S81"/>
  <c r="T82"/>
  <c r="T81"/>
  <c r="A83"/>
  <c r="C83"/>
  <c r="U83"/>
  <c r="C84"/>
  <c r="U84"/>
  <c r="A85"/>
  <c r="C85"/>
  <c r="U85"/>
  <c r="C86"/>
  <c r="U86"/>
  <c r="A87"/>
  <c r="C87"/>
  <c r="U87"/>
  <c r="C88"/>
  <c r="U88"/>
  <c r="A89"/>
  <c r="C89"/>
  <c r="U89"/>
  <c r="C90"/>
  <c r="U90"/>
  <c r="A91"/>
  <c r="C91"/>
  <c r="H91"/>
  <c r="I91"/>
  <c r="J91"/>
  <c r="K91"/>
  <c r="L91"/>
  <c r="M91"/>
  <c r="M106"/>
  <c r="M127"/>
  <c r="N91"/>
  <c r="O91"/>
  <c r="P91"/>
  <c r="Q91"/>
  <c r="R91"/>
  <c r="S91"/>
  <c r="U91"/>
  <c r="T91"/>
  <c r="A92"/>
  <c r="C92"/>
  <c r="U92"/>
  <c r="C93"/>
  <c r="U93"/>
  <c r="A94"/>
  <c r="C94"/>
  <c r="U94"/>
  <c r="C95"/>
  <c r="U95"/>
  <c r="A96"/>
  <c r="C96"/>
  <c r="U96"/>
  <c r="C97"/>
  <c r="H97"/>
  <c r="I97"/>
  <c r="J97"/>
  <c r="K97"/>
  <c r="L97"/>
  <c r="M97"/>
  <c r="N97"/>
  <c r="O97"/>
  <c r="P97"/>
  <c r="Q97"/>
  <c r="Q106"/>
  <c r="R97"/>
  <c r="S97"/>
  <c r="T97"/>
  <c r="C98"/>
  <c r="U98"/>
  <c r="A99"/>
  <c r="C99"/>
  <c r="U99"/>
  <c r="C100"/>
  <c r="U100"/>
  <c r="A101"/>
  <c r="C101"/>
  <c r="U101"/>
  <c r="C102"/>
  <c r="U102"/>
  <c r="A103"/>
  <c r="C103"/>
  <c r="U103"/>
  <c r="C104"/>
  <c r="U104"/>
  <c r="A105"/>
  <c r="C105"/>
  <c r="U105"/>
  <c r="C106"/>
  <c r="A108"/>
  <c r="C108"/>
  <c r="A109"/>
  <c r="C109"/>
  <c r="H109"/>
  <c r="I109"/>
  <c r="I108"/>
  <c r="J109"/>
  <c r="J108"/>
  <c r="K109"/>
  <c r="K108"/>
  <c r="K125"/>
  <c r="L109"/>
  <c r="L108"/>
  <c r="M109"/>
  <c r="M108"/>
  <c r="N109"/>
  <c r="N108"/>
  <c r="N125"/>
  <c r="O109"/>
  <c r="O108"/>
  <c r="P109"/>
  <c r="P108"/>
  <c r="P125"/>
  <c r="Q109"/>
  <c r="Q108"/>
  <c r="R109"/>
  <c r="R108"/>
  <c r="R125"/>
  <c r="S109"/>
  <c r="S108"/>
  <c r="S125"/>
  <c r="T109"/>
  <c r="T108"/>
  <c r="T125"/>
  <c r="C110"/>
  <c r="U110"/>
  <c r="A111"/>
  <c r="C111"/>
  <c r="U111"/>
  <c r="C112"/>
  <c r="U112"/>
  <c r="A113"/>
  <c r="C113"/>
  <c r="H113"/>
  <c r="I113"/>
  <c r="J113"/>
  <c r="K113"/>
  <c r="L113"/>
  <c r="M113"/>
  <c r="M125"/>
  <c r="N113"/>
  <c r="O113"/>
  <c r="O125"/>
  <c r="P113"/>
  <c r="Q113"/>
  <c r="Q125"/>
  <c r="R113"/>
  <c r="S113"/>
  <c r="T113"/>
  <c r="A114"/>
  <c r="C114"/>
  <c r="U114"/>
  <c r="C115"/>
  <c r="U115"/>
  <c r="A116"/>
  <c r="C116"/>
  <c r="U116"/>
  <c r="C117"/>
  <c r="U117"/>
  <c r="A118"/>
  <c r="C118"/>
  <c r="U118"/>
  <c r="C119"/>
  <c r="U119"/>
  <c r="A120"/>
  <c r="C120"/>
  <c r="U120"/>
  <c r="C121"/>
  <c r="U121"/>
  <c r="A122"/>
  <c r="C122"/>
  <c r="U122"/>
  <c r="C123"/>
  <c r="U123"/>
  <c r="A124"/>
  <c r="C124"/>
  <c r="U124"/>
  <c r="C125"/>
  <c r="C126"/>
  <c r="U126"/>
  <c r="A127"/>
  <c r="C127"/>
  <c r="H5" i="4"/>
  <c r="A15" s="1"/>
  <c r="M5"/>
  <c r="C15"/>
  <c r="I15"/>
  <c r="J15"/>
  <c r="K15"/>
  <c r="L15"/>
  <c r="M15"/>
  <c r="N15"/>
  <c r="O15"/>
  <c r="P15"/>
  <c r="A16"/>
  <c r="C16"/>
  <c r="A17"/>
  <c r="C17"/>
  <c r="A18"/>
  <c r="C18"/>
  <c r="C19"/>
  <c r="C20"/>
  <c r="C21"/>
  <c r="C22"/>
  <c r="J22"/>
  <c r="L22"/>
  <c r="L32"/>
  <c r="N22"/>
  <c r="P22"/>
  <c r="P32"/>
  <c r="C23"/>
  <c r="I23"/>
  <c r="I22"/>
  <c r="I32"/>
  <c r="J23"/>
  <c r="K23"/>
  <c r="K22"/>
  <c r="K32"/>
  <c r="L23"/>
  <c r="M23"/>
  <c r="M22"/>
  <c r="M32"/>
  <c r="N23"/>
  <c r="O23"/>
  <c r="O22"/>
  <c r="O32"/>
  <c r="P23"/>
  <c r="A24"/>
  <c r="C24"/>
  <c r="A25"/>
  <c r="C25"/>
  <c r="A26"/>
  <c r="C26"/>
  <c r="C27"/>
  <c r="I27"/>
  <c r="J27"/>
  <c r="K27"/>
  <c r="L27"/>
  <c r="M27"/>
  <c r="N27"/>
  <c r="O27"/>
  <c r="P27"/>
  <c r="C28"/>
  <c r="C29"/>
  <c r="C30"/>
  <c r="C31"/>
  <c r="A32"/>
  <c r="C32"/>
  <c r="J32"/>
  <c r="N32"/>
  <c r="A34"/>
  <c r="C34"/>
  <c r="K34"/>
  <c r="O34"/>
  <c r="A35"/>
  <c r="C35"/>
  <c r="I35"/>
  <c r="J35"/>
  <c r="J34"/>
  <c r="K35"/>
  <c r="L35"/>
  <c r="L34"/>
  <c r="M35"/>
  <c r="N35"/>
  <c r="N34"/>
  <c r="O35"/>
  <c r="P35"/>
  <c r="P34"/>
  <c r="C36"/>
  <c r="C37"/>
  <c r="C38"/>
  <c r="C39"/>
  <c r="C40"/>
  <c r="C41"/>
  <c r="C42"/>
  <c r="I42"/>
  <c r="I34"/>
  <c r="J42"/>
  <c r="K42"/>
  <c r="L42"/>
  <c r="M42"/>
  <c r="M34"/>
  <c r="N42"/>
  <c r="O42"/>
  <c r="P42"/>
  <c r="C43"/>
  <c r="C44"/>
  <c r="C45"/>
  <c r="C46"/>
  <c r="C47"/>
  <c r="C48"/>
  <c r="I48"/>
  <c r="J48"/>
  <c r="K48"/>
  <c r="L48"/>
  <c r="M48"/>
  <c r="N48"/>
  <c r="O48"/>
  <c r="P48"/>
  <c r="C49"/>
  <c r="C50"/>
  <c r="C51"/>
  <c r="C52"/>
  <c r="C53"/>
  <c r="C54"/>
  <c r="J54"/>
  <c r="K54"/>
  <c r="N54"/>
  <c r="O54"/>
  <c r="C55"/>
  <c r="C56"/>
  <c r="I56"/>
  <c r="I54"/>
  <c r="J56"/>
  <c r="K56"/>
  <c r="L56"/>
  <c r="L54"/>
  <c r="M56"/>
  <c r="M54"/>
  <c r="N56"/>
  <c r="O56"/>
  <c r="P56"/>
  <c r="P54"/>
  <c r="C57"/>
  <c r="C58"/>
  <c r="C59"/>
  <c r="C60"/>
  <c r="I60"/>
  <c r="K60"/>
  <c r="M60"/>
  <c r="O60"/>
  <c r="C61"/>
  <c r="I61"/>
  <c r="J61"/>
  <c r="J60"/>
  <c r="K61"/>
  <c r="L61"/>
  <c r="L60"/>
  <c r="M61"/>
  <c r="N61"/>
  <c r="N60"/>
  <c r="O61"/>
  <c r="P61"/>
  <c r="P60"/>
  <c r="C62"/>
  <c r="C63"/>
  <c r="C64"/>
  <c r="C65"/>
  <c r="C66"/>
  <c r="K66"/>
  <c r="O66"/>
  <c r="C67"/>
  <c r="I67"/>
  <c r="J67"/>
  <c r="K67"/>
  <c r="L67"/>
  <c r="L66"/>
  <c r="M67"/>
  <c r="M66"/>
  <c r="N67"/>
  <c r="O67"/>
  <c r="P67"/>
  <c r="P66"/>
  <c r="A68"/>
  <c r="C68"/>
  <c r="A69"/>
  <c r="C69"/>
  <c r="A70"/>
  <c r="C70"/>
  <c r="A71"/>
  <c r="C71"/>
  <c r="A72"/>
  <c r="C72"/>
  <c r="A73"/>
  <c r="C73"/>
  <c r="I73"/>
  <c r="J73"/>
  <c r="K73"/>
  <c r="L73"/>
  <c r="M73"/>
  <c r="N73"/>
  <c r="O73"/>
  <c r="P73"/>
  <c r="A74"/>
  <c r="C74"/>
  <c r="A75"/>
  <c r="C75"/>
  <c r="A76"/>
  <c r="C76"/>
  <c r="A77"/>
  <c r="C77"/>
  <c r="A78"/>
  <c r="C78"/>
  <c r="A79"/>
  <c r="C79"/>
  <c r="A80"/>
  <c r="C80"/>
  <c r="I80"/>
  <c r="K80"/>
  <c r="M80"/>
  <c r="O80"/>
  <c r="A81"/>
  <c r="C81"/>
  <c r="I81"/>
  <c r="J81"/>
  <c r="J80"/>
  <c r="K81"/>
  <c r="L81"/>
  <c r="L80"/>
  <c r="L105"/>
  <c r="M81"/>
  <c r="N81"/>
  <c r="N80"/>
  <c r="O81"/>
  <c r="P81"/>
  <c r="P80"/>
  <c r="P105"/>
  <c r="A82"/>
  <c r="C82"/>
  <c r="A83"/>
  <c r="C83"/>
  <c r="A84"/>
  <c r="C84"/>
  <c r="A85"/>
  <c r="C85"/>
  <c r="A86"/>
  <c r="C86"/>
  <c r="A87"/>
  <c r="C87"/>
  <c r="A88"/>
  <c r="C88"/>
  <c r="A89"/>
  <c r="C89"/>
  <c r="A90"/>
  <c r="C90"/>
  <c r="I90"/>
  <c r="J90"/>
  <c r="K90"/>
  <c r="L90"/>
  <c r="M90"/>
  <c r="N90"/>
  <c r="O90"/>
  <c r="P90"/>
  <c r="A91"/>
  <c r="C91"/>
  <c r="A92"/>
  <c r="C92"/>
  <c r="A93"/>
  <c r="C93"/>
  <c r="A94"/>
  <c r="C94"/>
  <c r="A95"/>
  <c r="C95"/>
  <c r="A96"/>
  <c r="C96"/>
  <c r="I96"/>
  <c r="J96"/>
  <c r="K96"/>
  <c r="L96"/>
  <c r="M96"/>
  <c r="N96"/>
  <c r="O96"/>
  <c r="P96"/>
  <c r="A97"/>
  <c r="C97"/>
  <c r="A98"/>
  <c r="C98"/>
  <c r="A99"/>
  <c r="C99"/>
  <c r="A100"/>
  <c r="C100"/>
  <c r="A101"/>
  <c r="C101"/>
  <c r="A102"/>
  <c r="C102"/>
  <c r="A103"/>
  <c r="C103"/>
  <c r="A104"/>
  <c r="C104"/>
  <c r="A105"/>
  <c r="C105"/>
  <c r="A107"/>
  <c r="C107"/>
  <c r="K107"/>
  <c r="K124"/>
  <c r="M107"/>
  <c r="O107"/>
  <c r="O124"/>
  <c r="C108"/>
  <c r="I108"/>
  <c r="I107"/>
  <c r="I124"/>
  <c r="J108"/>
  <c r="J107"/>
  <c r="J124"/>
  <c r="K108"/>
  <c r="L108"/>
  <c r="L107"/>
  <c r="M108"/>
  <c r="N108"/>
  <c r="N107"/>
  <c r="N124"/>
  <c r="O108"/>
  <c r="P108"/>
  <c r="P107"/>
  <c r="C109"/>
  <c r="C110"/>
  <c r="C111"/>
  <c r="C112"/>
  <c r="I112"/>
  <c r="J112"/>
  <c r="K112"/>
  <c r="L112"/>
  <c r="M112"/>
  <c r="M124"/>
  <c r="N112"/>
  <c r="O112"/>
  <c r="P112"/>
  <c r="P124"/>
  <c r="P126"/>
  <c r="A113"/>
  <c r="C113"/>
  <c r="A114"/>
  <c r="C114"/>
  <c r="A115"/>
  <c r="C115"/>
  <c r="A116"/>
  <c r="C116"/>
  <c r="A117"/>
  <c r="C117"/>
  <c r="A118"/>
  <c r="C118"/>
  <c r="A119"/>
  <c r="C119"/>
  <c r="A120"/>
  <c r="C120"/>
  <c r="A121"/>
  <c r="C121"/>
  <c r="A122"/>
  <c r="C122"/>
  <c r="A123"/>
  <c r="C123"/>
  <c r="A124"/>
  <c r="C124"/>
  <c r="L124"/>
  <c r="C125"/>
  <c r="C126"/>
  <c r="C4" i="5"/>
  <c r="F4"/>
  <c r="C10"/>
  <c r="D10"/>
  <c r="E10"/>
  <c r="F10"/>
  <c r="G10"/>
  <c r="H10"/>
  <c r="I10"/>
  <c r="J10"/>
  <c r="K10"/>
  <c r="L10"/>
  <c r="M10"/>
  <c r="N10"/>
  <c r="O10"/>
  <c r="H11"/>
  <c r="J11"/>
  <c r="K11"/>
  <c r="L11"/>
  <c r="O11"/>
  <c r="C12"/>
  <c r="D12"/>
  <c r="E12"/>
  <c r="F12"/>
  <c r="G12"/>
  <c r="H12"/>
  <c r="I12"/>
  <c r="J12"/>
  <c r="K12"/>
  <c r="L12"/>
  <c r="M12"/>
  <c r="N12"/>
  <c r="O12"/>
  <c r="C13"/>
  <c r="D13"/>
  <c r="E13"/>
  <c r="F13"/>
  <c r="G13"/>
  <c r="H13"/>
  <c r="I13"/>
  <c r="J13"/>
  <c r="K13"/>
  <c r="L13"/>
  <c r="M13"/>
  <c r="N13"/>
  <c r="O13"/>
  <c r="D15"/>
  <c r="E15"/>
  <c r="H15"/>
  <c r="I15"/>
  <c r="J15"/>
  <c r="L15"/>
  <c r="M15"/>
  <c r="N15"/>
  <c r="O15"/>
  <c r="C16"/>
  <c r="D16"/>
  <c r="E16"/>
  <c r="F16"/>
  <c r="G16"/>
  <c r="H16"/>
  <c r="I16"/>
  <c r="J16"/>
  <c r="K16"/>
  <c r="L16"/>
  <c r="M16"/>
  <c r="N16"/>
  <c r="O16"/>
  <c r="C19"/>
  <c r="D19"/>
  <c r="E19"/>
  <c r="F19"/>
  <c r="G19"/>
  <c r="H19"/>
  <c r="I19"/>
  <c r="J19"/>
  <c r="K19"/>
  <c r="L19"/>
  <c r="M19"/>
  <c r="N19"/>
  <c r="O19"/>
  <c r="C20"/>
  <c r="D20"/>
  <c r="E20"/>
  <c r="F20"/>
  <c r="G20"/>
  <c r="H20"/>
  <c r="I20"/>
  <c r="J20"/>
  <c r="K20"/>
  <c r="L20"/>
  <c r="M20"/>
  <c r="N20"/>
  <c r="O20"/>
  <c r="C21"/>
  <c r="E21"/>
  <c r="G21"/>
  <c r="I21"/>
  <c r="J21"/>
  <c r="K21"/>
  <c r="M21"/>
  <c r="O21"/>
  <c r="C28"/>
  <c r="D28"/>
  <c r="E28"/>
  <c r="F28"/>
  <c r="G28"/>
  <c r="H28"/>
  <c r="I28"/>
  <c r="J28"/>
  <c r="K28"/>
  <c r="L28"/>
  <c r="M28"/>
  <c r="N28"/>
  <c r="O28"/>
  <c r="D29"/>
  <c r="E29"/>
  <c r="F29"/>
  <c r="H29"/>
  <c r="I29"/>
  <c r="J29"/>
  <c r="K29"/>
  <c r="L29"/>
  <c r="M29"/>
  <c r="N29"/>
  <c r="O29"/>
  <c r="C33"/>
  <c r="D33"/>
  <c r="E33"/>
  <c r="F33"/>
  <c r="G33"/>
  <c r="H33"/>
  <c r="I33"/>
  <c r="J33"/>
  <c r="K33"/>
  <c r="L33"/>
  <c r="M33"/>
  <c r="N33"/>
  <c r="O33"/>
  <c r="I34"/>
  <c r="K34"/>
  <c r="N34"/>
  <c r="C35"/>
  <c r="E35"/>
  <c r="G35"/>
  <c r="I35"/>
  <c r="K35"/>
  <c r="M35"/>
  <c r="O35"/>
  <c r="D36"/>
  <c r="G36"/>
  <c r="H36"/>
  <c r="I36"/>
  <c r="K36"/>
  <c r="L36"/>
  <c r="O36"/>
  <c r="D37"/>
  <c r="E37"/>
  <c r="F37"/>
  <c r="H37"/>
  <c r="I37"/>
  <c r="J37"/>
  <c r="K37"/>
  <c r="L37"/>
  <c r="M37"/>
  <c r="O37"/>
  <c r="C38"/>
  <c r="D38"/>
  <c r="E38"/>
  <c r="F38"/>
  <c r="G38"/>
  <c r="H38"/>
  <c r="I38"/>
  <c r="J38"/>
  <c r="K38"/>
  <c r="L38"/>
  <c r="M38"/>
  <c r="N38"/>
  <c r="O38"/>
  <c r="C40"/>
  <c r="D40"/>
  <c r="E40"/>
  <c r="F40"/>
  <c r="G40"/>
  <c r="H40"/>
  <c r="I40"/>
  <c r="J40"/>
  <c r="K40"/>
  <c r="L40"/>
  <c r="M40"/>
  <c r="N40"/>
  <c r="O40"/>
  <c r="U28" i="2"/>
  <c r="S23"/>
  <c r="S33"/>
  <c r="O23"/>
  <c r="O33"/>
  <c r="K23"/>
  <c r="K33"/>
  <c r="T23"/>
  <c r="P23"/>
  <c r="P33"/>
  <c r="L23"/>
  <c r="L33"/>
  <c r="S82" i="1"/>
  <c r="U30"/>
  <c r="U17"/>
  <c r="H16" i="4" s="1"/>
  <c r="Q62" i="1"/>
  <c r="Q61" s="1"/>
  <c r="L23" i="5"/>
  <c r="M62" i="1"/>
  <c r="M61"/>
  <c r="H23" i="5" s="1"/>
  <c r="I62" i="1"/>
  <c r="I61" s="1"/>
  <c r="D23" i="5"/>
  <c r="R57" i="1"/>
  <c r="N57"/>
  <c r="N55" s="1"/>
  <c r="I22" i="5" s="1"/>
  <c r="J57" i="1"/>
  <c r="J55"/>
  <c r="E22" i="5" s="1"/>
  <c r="T49" i="1"/>
  <c r="T35" s="1"/>
  <c r="H49"/>
  <c r="U18"/>
  <c r="U32"/>
  <c r="U19"/>
  <c r="H18" i="4" s="1"/>
  <c r="U29" i="1"/>
  <c r="H28" i="4" s="1"/>
  <c r="H17"/>
  <c r="T67" i="2"/>
  <c r="I35"/>
  <c r="M23"/>
  <c r="M33"/>
  <c r="I23"/>
  <c r="I33"/>
  <c r="K82" i="1"/>
  <c r="U21"/>
  <c r="H20" i="4" s="1"/>
  <c r="H31"/>
  <c r="H29"/>
  <c r="S109" i="1"/>
  <c r="O109"/>
  <c r="Q74"/>
  <c r="U22"/>
  <c r="H21" i="4"/>
  <c r="L74" i="1"/>
  <c r="U25"/>
  <c r="H24" i="4" s="1"/>
  <c r="U26" i="1"/>
  <c r="H25" i="4" s="1"/>
  <c r="H23" s="1"/>
  <c r="H22" s="1"/>
  <c r="H32" s="1"/>
  <c r="N97" i="1"/>
  <c r="I27" i="5" s="1"/>
  <c r="J97" i="1"/>
  <c r="E27" i="5" s="1"/>
  <c r="O91" i="1"/>
  <c r="J26" i="5" s="1"/>
  <c r="Q82" i="1"/>
  <c r="Q81" s="1"/>
  <c r="M82"/>
  <c r="U80"/>
  <c r="H79" i="4" s="1"/>
  <c r="U76" i="1"/>
  <c r="S74"/>
  <c r="O74"/>
  <c r="K74"/>
  <c r="P62"/>
  <c r="P61" s="1"/>
  <c r="K23" i="5"/>
  <c r="S62" i="1"/>
  <c r="S61"/>
  <c r="N23" i="5" s="1"/>
  <c r="O62" i="1"/>
  <c r="O61" s="1"/>
  <c r="J23" i="5"/>
  <c r="K62" i="1"/>
  <c r="K61"/>
  <c r="F23" i="5" s="1"/>
  <c r="T57" i="1"/>
  <c r="T55" s="1"/>
  <c r="O22" i="5"/>
  <c r="P57" i="1"/>
  <c r="P55"/>
  <c r="K22" i="5" s="1"/>
  <c r="L57" i="1"/>
  <c r="N49"/>
  <c r="U42"/>
  <c r="H41" i="4"/>
  <c r="U38" i="1"/>
  <c r="H37" i="4"/>
  <c r="S28" i="1"/>
  <c r="O28"/>
  <c r="K28"/>
  <c r="S16"/>
  <c r="N9" i="5" s="1"/>
  <c r="O16" i="1"/>
  <c r="J9" i="5" s="1"/>
  <c r="J17" s="1"/>
  <c r="K16" i="1"/>
  <c r="F9" i="5" s="1"/>
  <c r="U121" i="1"/>
  <c r="H120" i="4" s="1"/>
  <c r="T109" i="1"/>
  <c r="T108" s="1"/>
  <c r="T125" s="1"/>
  <c r="O31" i="5"/>
  <c r="P109" i="1"/>
  <c r="P108"/>
  <c r="K31" i="5" s="1"/>
  <c r="K39" s="1"/>
  <c r="L109" i="1"/>
  <c r="L108" s="1"/>
  <c r="H109"/>
  <c r="H108" s="1"/>
  <c r="U108" s="1"/>
  <c r="T97"/>
  <c r="O27" i="5" s="1"/>
  <c r="Q97" i="1"/>
  <c r="L27" i="5" s="1"/>
  <c r="M97" i="1"/>
  <c r="H27" i="5" s="1"/>
  <c r="I97" i="1"/>
  <c r="D27" i="5" s="1"/>
  <c r="R91" i="1"/>
  <c r="M26" i="5" s="1"/>
  <c r="N91" i="1"/>
  <c r="I26" i="5" s="1"/>
  <c r="J91" i="1"/>
  <c r="E26" i="5" s="1"/>
  <c r="T82" i="1"/>
  <c r="T81" s="1"/>
  <c r="O25" i="5" s="1"/>
  <c r="O30" s="1"/>
  <c r="O41" s="1"/>
  <c r="P82" i="1"/>
  <c r="P81" s="1"/>
  <c r="L82"/>
  <c r="N74"/>
  <c r="T68"/>
  <c r="R62"/>
  <c r="R61"/>
  <c r="M23" i="5" s="1"/>
  <c r="N62" i="1"/>
  <c r="N61" s="1"/>
  <c r="I23" i="5" s="1"/>
  <c r="P23" s="1"/>
  <c r="J62" i="1"/>
  <c r="J61"/>
  <c r="E23" i="5" s="1"/>
  <c r="Q49" i="1"/>
  <c r="M49"/>
  <c r="U46"/>
  <c r="R43"/>
  <c r="N43"/>
  <c r="J43"/>
  <c r="U39"/>
  <c r="H38" i="4"/>
  <c r="R36" i="1"/>
  <c r="N36"/>
  <c r="N35" s="1"/>
  <c r="I18" i="5" s="1"/>
  <c r="J36" i="1"/>
  <c r="R28"/>
  <c r="R23" s="1"/>
  <c r="N28"/>
  <c r="J28"/>
  <c r="U28" s="1"/>
  <c r="R16"/>
  <c r="M9" i="5"/>
  <c r="N16" i="1"/>
  <c r="I9" i="5"/>
  <c r="I17" s="1"/>
  <c r="J16" i="1"/>
  <c r="E9" i="5"/>
  <c r="E17" s="1"/>
  <c r="T113" i="1"/>
  <c r="O32" i="5"/>
  <c r="P113" i="1"/>
  <c r="K32" i="5"/>
  <c r="P97" i="1"/>
  <c r="K27" i="5"/>
  <c r="Q91" i="1"/>
  <c r="L26" i="5"/>
  <c r="M91" i="1"/>
  <c r="H26" i="5"/>
  <c r="I91" i="1"/>
  <c r="D26" i="5"/>
  <c r="U78" i="1"/>
  <c r="H77" i="4"/>
  <c r="Q43" i="1"/>
  <c r="M43"/>
  <c r="M35" s="1"/>
  <c r="H18" i="5" s="1"/>
  <c r="H30" s="1"/>
  <c r="I43" i="1"/>
  <c r="U40"/>
  <c r="H39" i="4" s="1"/>
  <c r="Q36" i="1"/>
  <c r="M36"/>
  <c r="I36"/>
  <c r="Q28"/>
  <c r="M28"/>
  <c r="I28"/>
  <c r="Q16"/>
  <c r="L9" i="5" s="1"/>
  <c r="M16" i="1"/>
  <c r="H9" i="5" s="1"/>
  <c r="I16" i="1"/>
  <c r="D9" i="5" s="1"/>
  <c r="P35" i="2"/>
  <c r="L35"/>
  <c r="T91" i="1"/>
  <c r="O26" i="5" s="1"/>
  <c r="U79" i="1"/>
  <c r="H78" i="4" s="1"/>
  <c r="M74" i="1"/>
  <c r="U74" s="1"/>
  <c r="T74"/>
  <c r="P74"/>
  <c r="P67" s="1"/>
  <c r="H74"/>
  <c r="Q57"/>
  <c r="Q55" s="1"/>
  <c r="L22" i="5" s="1"/>
  <c r="M57" i="1"/>
  <c r="I57"/>
  <c r="R55"/>
  <c r="M22" i="5"/>
  <c r="U48" i="1"/>
  <c r="H47" i="4"/>
  <c r="T43" i="1"/>
  <c r="P43"/>
  <c r="L43"/>
  <c r="H43"/>
  <c r="U41"/>
  <c r="H40" i="4"/>
  <c r="T36" i="1"/>
  <c r="P36"/>
  <c r="P35" s="1"/>
  <c r="L36"/>
  <c r="H36"/>
  <c r="T28"/>
  <c r="P28"/>
  <c r="L28"/>
  <c r="H28"/>
  <c r="T16"/>
  <c r="O9" i="5"/>
  <c r="P16" i="1"/>
  <c r="K9" i="5"/>
  <c r="L16" i="1"/>
  <c r="G9" i="5"/>
  <c r="H16" i="1"/>
  <c r="C9" i="5"/>
  <c r="T24" i="1"/>
  <c r="T23"/>
  <c r="O14" i="5" s="1"/>
  <c r="O24" i="1"/>
  <c r="O23"/>
  <c r="R24"/>
  <c r="N24"/>
  <c r="N23"/>
  <c r="N33" s="1"/>
  <c r="J24"/>
  <c r="J23" s="1"/>
  <c r="J33" s="1"/>
  <c r="Q24"/>
  <c r="Q23" s="1"/>
  <c r="I24"/>
  <c r="I23" s="1"/>
  <c r="U109" i="3"/>
  <c r="H45" i="4"/>
  <c r="H75"/>
  <c r="N66"/>
  <c r="N105"/>
  <c r="N126"/>
  <c r="J66"/>
  <c r="J105"/>
  <c r="J126"/>
  <c r="U113" i="3"/>
  <c r="N106"/>
  <c r="N127"/>
  <c r="U43"/>
  <c r="R23"/>
  <c r="R33"/>
  <c r="N23"/>
  <c r="N33"/>
  <c r="J23"/>
  <c r="J33"/>
  <c r="R35" i="2"/>
  <c r="N35"/>
  <c r="J35"/>
  <c r="T106"/>
  <c r="L126" i="4"/>
  <c r="H108" i="3"/>
  <c r="H125"/>
  <c r="T35"/>
  <c r="P35"/>
  <c r="L35"/>
  <c r="U35"/>
  <c r="H35"/>
  <c r="O105" i="4"/>
  <c r="O126"/>
  <c r="K105"/>
  <c r="K126"/>
  <c r="Q127" i="3"/>
  <c r="T106"/>
  <c r="T127"/>
  <c r="P106"/>
  <c r="P127"/>
  <c r="K108" i="2"/>
  <c r="U57" i="3"/>
  <c r="U62" i="2"/>
  <c r="T33"/>
  <c r="A18"/>
  <c r="A22"/>
  <c r="A28"/>
  <c r="A29"/>
  <c r="A33"/>
  <c r="A34"/>
  <c r="A38"/>
  <c r="A42"/>
  <c r="A47"/>
  <c r="A52"/>
  <c r="A57"/>
  <c r="A58"/>
  <c r="A64"/>
  <c r="A70"/>
  <c r="A74"/>
  <c r="A75"/>
  <c r="A79"/>
  <c r="A85"/>
  <c r="A89"/>
  <c r="A94"/>
  <c r="A99"/>
  <c r="A16"/>
  <c r="A17"/>
  <c r="A21"/>
  <c r="A27"/>
  <c r="A32"/>
  <c r="A35"/>
  <c r="A36"/>
  <c r="A37"/>
  <c r="A41"/>
  <c r="A46"/>
  <c r="A51"/>
  <c r="A55"/>
  <c r="A56"/>
  <c r="A61"/>
  <c r="A62"/>
  <c r="A63"/>
  <c r="A67"/>
  <c r="A68"/>
  <c r="A69"/>
  <c r="A73"/>
  <c r="A78"/>
  <c r="A84"/>
  <c r="A88"/>
  <c r="A93"/>
  <c r="A97"/>
  <c r="A98"/>
  <c r="A102"/>
  <c r="A20"/>
  <c r="A26"/>
  <c r="A31"/>
  <c r="A40"/>
  <c r="A45"/>
  <c r="A49"/>
  <c r="A50"/>
  <c r="A54"/>
  <c r="A60"/>
  <c r="A66"/>
  <c r="A72"/>
  <c r="A77"/>
  <c r="A81"/>
  <c r="A82"/>
  <c r="A83"/>
  <c r="A87"/>
  <c r="A91"/>
  <c r="A92"/>
  <c r="A96"/>
  <c r="A101"/>
  <c r="A105"/>
  <c r="A108"/>
  <c r="A109"/>
  <c r="A110"/>
  <c r="A115"/>
  <c r="A119"/>
  <c r="A123"/>
  <c r="U101" i="1"/>
  <c r="H100" i="4"/>
  <c r="U61" i="2"/>
  <c r="U43"/>
  <c r="U36"/>
  <c r="U16"/>
  <c r="U94" i="1"/>
  <c r="H93" i="4"/>
  <c r="U64" i="1"/>
  <c r="H63" i="4"/>
  <c r="H62" i="1"/>
  <c r="A36" i="4"/>
  <c r="A31"/>
  <c r="A27"/>
  <c r="A23"/>
  <c r="A19"/>
  <c r="A32" i="3"/>
  <c r="A27"/>
  <c r="A21"/>
  <c r="A17"/>
  <c r="T125" i="2"/>
  <c r="S35"/>
  <c r="O35"/>
  <c r="K35"/>
  <c r="H35"/>
  <c r="A24"/>
  <c r="U126" i="1"/>
  <c r="H125" i="4"/>
  <c r="L97" i="1"/>
  <c r="G27" i="5"/>
  <c r="U83" i="1"/>
  <c r="H82" i="4"/>
  <c r="H82" i="1"/>
  <c r="U112"/>
  <c r="H111" i="4" s="1"/>
  <c r="U102" i="1"/>
  <c r="H101" i="4" s="1"/>
  <c r="U95" i="1"/>
  <c r="H94" i="4" s="1"/>
  <c r="U88" i="1"/>
  <c r="H87" i="4" s="1"/>
  <c r="S68" i="1"/>
  <c r="S57"/>
  <c r="S49"/>
  <c r="O49"/>
  <c r="U119"/>
  <c r="H118" i="4" s="1"/>
  <c r="U103" i="1"/>
  <c r="H102" i="4" s="1"/>
  <c r="U99" i="1"/>
  <c r="H98" i="4" s="1"/>
  <c r="L55" i="1"/>
  <c r="G22" i="5" s="1"/>
  <c r="U52" i="1"/>
  <c r="H51" i="4" s="1"/>
  <c r="S43" i="1"/>
  <c r="S35" s="1"/>
  <c r="N18" i="5" s="1"/>
  <c r="O43" i="1"/>
  <c r="K43"/>
  <c r="U104"/>
  <c r="H103" i="4"/>
  <c r="U100" i="1"/>
  <c r="H99" i="4"/>
  <c r="H97" i="1"/>
  <c r="C27" i="5"/>
  <c r="U93" i="1"/>
  <c r="H92" i="4"/>
  <c r="U90" i="1"/>
  <c r="H89" i="4"/>
  <c r="T62" i="1"/>
  <c r="T61"/>
  <c r="O23" i="5" s="1"/>
  <c r="L62" i="1"/>
  <c r="L61" s="1"/>
  <c r="G23" i="5"/>
  <c r="S55" i="1"/>
  <c r="N22" i="5"/>
  <c r="U75" i="1"/>
  <c r="H74" i="4"/>
  <c r="U73" i="1"/>
  <c r="H72" i="4"/>
  <c r="U65" i="1"/>
  <c r="H64" i="4"/>
  <c r="U53" i="1"/>
  <c r="H52" i="4"/>
  <c r="U47" i="1"/>
  <c r="H46" i="4"/>
  <c r="N82" i="1"/>
  <c r="N81"/>
  <c r="I25" i="5" s="1"/>
  <c r="J82" i="1"/>
  <c r="J81" s="1"/>
  <c r="U66"/>
  <c r="H65" i="4"/>
  <c r="U56" i="1"/>
  <c r="H55" i="4"/>
  <c r="S36" i="1"/>
  <c r="O36"/>
  <c r="K36"/>
  <c r="U63"/>
  <c r="H62" i="4" s="1"/>
  <c r="H61" s="1"/>
  <c r="H60" s="1"/>
  <c r="U59" i="1"/>
  <c r="H58" i="4" s="1"/>
  <c r="H57" i="1"/>
  <c r="H55" s="1"/>
  <c r="C22" i="5" s="1"/>
  <c r="P22" s="1"/>
  <c r="U45" i="1"/>
  <c r="H44" i="4" s="1"/>
  <c r="U50" i="1"/>
  <c r="H49" i="4" s="1"/>
  <c r="U44" i="1"/>
  <c r="H43" i="4" s="1"/>
  <c r="U37" i="1"/>
  <c r="H36" i="4" s="1"/>
  <c r="O18" i="5"/>
  <c r="T67" i="1"/>
  <c r="O24" i="5" s="1"/>
  <c r="O35" i="1"/>
  <c r="J18" i="5" s="1"/>
  <c r="T127" i="2"/>
  <c r="T33" i="1"/>
  <c r="U62"/>
  <c r="H61"/>
  <c r="T106"/>
  <c r="C23" i="5"/>
  <c r="R125" i="2"/>
  <c r="K109" i="1"/>
  <c r="K108" s="1"/>
  <c r="N67" i="2"/>
  <c r="J67"/>
  <c r="J106"/>
  <c r="R68" i="1"/>
  <c r="D34" i="5"/>
  <c r="J125" i="3"/>
  <c r="U74"/>
  <c r="J67"/>
  <c r="H67"/>
  <c r="N21" i="5"/>
  <c r="P21"/>
  <c r="I35" i="3"/>
  <c r="S24" i="1"/>
  <c r="S23"/>
  <c r="S33" s="1"/>
  <c r="D11" i="5"/>
  <c r="J106" i="3"/>
  <c r="J127"/>
  <c r="U97"/>
  <c r="S91" i="1"/>
  <c r="N26" i="5"/>
  <c r="U92" i="1"/>
  <c r="H91" i="4"/>
  <c r="R113" i="1"/>
  <c r="M32" i="5"/>
  <c r="M39" s="1"/>
  <c r="R108" i="1"/>
  <c r="L113"/>
  <c r="G32" i="5" s="1"/>
  <c r="G39" s="1"/>
  <c r="L125" i="3"/>
  <c r="K113" i="1"/>
  <c r="F32" i="5"/>
  <c r="U89" i="1"/>
  <c r="H88" i="4"/>
  <c r="I125" i="3"/>
  <c r="U125"/>
  <c r="I113" i="1"/>
  <c r="D32" i="5"/>
  <c r="U108" i="3"/>
  <c r="S81" i="1"/>
  <c r="N25" i="5" s="1"/>
  <c r="K81" i="1"/>
  <c r="F25" i="5" s="1"/>
  <c r="S106" i="3"/>
  <c r="S127"/>
  <c r="R106"/>
  <c r="R127"/>
  <c r="R81" i="1"/>
  <c r="M25" i="5" s="1"/>
  <c r="L81" i="1"/>
  <c r="G25" i="5" s="1"/>
  <c r="U82" i="3"/>
  <c r="U81"/>
  <c r="H106"/>
  <c r="L67"/>
  <c r="L106"/>
  <c r="L127"/>
  <c r="K67"/>
  <c r="K106"/>
  <c r="K127"/>
  <c r="I67"/>
  <c r="I68" i="1"/>
  <c r="I67" s="1"/>
  <c r="D24" i="5" s="1"/>
  <c r="L68" i="1"/>
  <c r="L67"/>
  <c r="K68"/>
  <c r="K67"/>
  <c r="F24" i="5" s="1"/>
  <c r="U68" i="3"/>
  <c r="H68" i="1"/>
  <c r="H67" s="1"/>
  <c r="K55"/>
  <c r="F22" i="5" s="1"/>
  <c r="U55" i="3"/>
  <c r="I106"/>
  <c r="U51" i="1"/>
  <c r="H50" i="4" s="1"/>
  <c r="I49" i="1"/>
  <c r="I35" s="1"/>
  <c r="D18" i="5" s="1"/>
  <c r="U23" i="3"/>
  <c r="H33"/>
  <c r="U24"/>
  <c r="P91" i="1"/>
  <c r="K26" i="5" s="1"/>
  <c r="U116" i="1"/>
  <c r="H115" i="4" s="1"/>
  <c r="H113" i="1"/>
  <c r="C32" i="5" s="1"/>
  <c r="U124" i="1"/>
  <c r="H123" i="4" s="1"/>
  <c r="U123" i="1"/>
  <c r="H122" i="4" s="1"/>
  <c r="U122" i="1"/>
  <c r="H121" i="4" s="1"/>
  <c r="F36" i="5"/>
  <c r="P36" s="1"/>
  <c r="U120" i="1"/>
  <c r="H119" i="4"/>
  <c r="U117" i="1"/>
  <c r="H116" i="4"/>
  <c r="S113" i="1"/>
  <c r="N32" i="5"/>
  <c r="P125" i="2"/>
  <c r="N125"/>
  <c r="L125"/>
  <c r="U115" i="1"/>
  <c r="H114" i="4" s="1"/>
  <c r="J125" i="2"/>
  <c r="H125"/>
  <c r="U113"/>
  <c r="S125"/>
  <c r="Q125"/>
  <c r="O125"/>
  <c r="U114" i="1"/>
  <c r="H113" i="4" s="1"/>
  <c r="H112" s="1"/>
  <c r="M125" i="2"/>
  <c r="K125"/>
  <c r="J113" i="1"/>
  <c r="E32" i="5" s="1"/>
  <c r="E39" s="1"/>
  <c r="S108" i="1"/>
  <c r="N31" i="5" s="1"/>
  <c r="N39" s="1"/>
  <c r="O108" i="1"/>
  <c r="J31" i="5" s="1"/>
  <c r="J39" s="1"/>
  <c r="M31"/>
  <c r="R125" i="1"/>
  <c r="U111"/>
  <c r="H110" i="4"/>
  <c r="N109" i="1"/>
  <c r="N108"/>
  <c r="N125" s="1"/>
  <c r="J125"/>
  <c r="E31" i="5"/>
  <c r="L31"/>
  <c r="O125" i="1"/>
  <c r="M125"/>
  <c r="H31" i="5"/>
  <c r="H39"/>
  <c r="U109" i="2"/>
  <c r="U110" i="1"/>
  <c r="H109" i="4" s="1"/>
  <c r="H108" s="1"/>
  <c r="H107" s="1"/>
  <c r="L125" i="1"/>
  <c r="G31" i="5"/>
  <c r="U108" i="2"/>
  <c r="I125"/>
  <c r="I109" i="1"/>
  <c r="C31" i="5"/>
  <c r="U105" i="1"/>
  <c r="H104" i="4"/>
  <c r="C29" i="5"/>
  <c r="U97" i="2"/>
  <c r="F27" i="5"/>
  <c r="U97" i="1"/>
  <c r="U98"/>
  <c r="H97" i="4"/>
  <c r="H96" s="1"/>
  <c r="U96" i="1"/>
  <c r="H95" i="4"/>
  <c r="L91" i="1"/>
  <c r="G26" i="5"/>
  <c r="H91" i="1"/>
  <c r="C26" i="5"/>
  <c r="P26" s="1"/>
  <c r="U91" i="2"/>
  <c r="H81" i="1"/>
  <c r="C25" i="5" s="1"/>
  <c r="U87" i="1"/>
  <c r="H86" i="4"/>
  <c r="M81" i="1"/>
  <c r="H25" i="5"/>
  <c r="U86" i="1"/>
  <c r="H85" i="4"/>
  <c r="U85" i="1"/>
  <c r="H84" i="4"/>
  <c r="U84" i="1"/>
  <c r="H83" i="4"/>
  <c r="H81" s="1"/>
  <c r="H80" s="1"/>
  <c r="N106" i="2"/>
  <c r="U81"/>
  <c r="U82"/>
  <c r="I81" i="1"/>
  <c r="D25" i="5" s="1"/>
  <c r="U82" i="1"/>
  <c r="S67"/>
  <c r="N24" i="5" s="1"/>
  <c r="R67" i="1"/>
  <c r="M24" i="5" s="1"/>
  <c r="P67" i="2"/>
  <c r="P106"/>
  <c r="P127"/>
  <c r="U74"/>
  <c r="L67"/>
  <c r="L106"/>
  <c r="U77" i="1"/>
  <c r="H76" i="4" s="1"/>
  <c r="H73" s="1"/>
  <c r="H67" i="2"/>
  <c r="H106"/>
  <c r="U72" i="1"/>
  <c r="H71" i="4" s="1"/>
  <c r="O68" i="1"/>
  <c r="O67" s="1"/>
  <c r="U71"/>
  <c r="H70" i="4" s="1"/>
  <c r="N68" i="1"/>
  <c r="N67" s="1"/>
  <c r="I24" i="5" s="1"/>
  <c r="U70" i="1"/>
  <c r="H69" i="4"/>
  <c r="U69" i="1"/>
  <c r="H68" i="4"/>
  <c r="H67" s="1"/>
  <c r="H66" s="1"/>
  <c r="U68" i="2"/>
  <c r="U60" i="1"/>
  <c r="H59" i="4" s="1"/>
  <c r="I55" i="1"/>
  <c r="D22" i="5" s="1"/>
  <c r="J22"/>
  <c r="U58" i="1"/>
  <c r="H57" i="4" s="1"/>
  <c r="H56" s="1"/>
  <c r="U55" i="2"/>
  <c r="U55" i="1"/>
  <c r="U57" i="2"/>
  <c r="U57" i="1"/>
  <c r="U54"/>
  <c r="H53" i="4"/>
  <c r="K18" i="5"/>
  <c r="U35" i="2"/>
  <c r="U49"/>
  <c r="L35" i="1"/>
  <c r="U49"/>
  <c r="U31"/>
  <c r="H30" i="4"/>
  <c r="U24" i="2"/>
  <c r="H15" i="4"/>
  <c r="F11" i="5"/>
  <c r="P11"/>
  <c r="P34"/>
  <c r="H27" i="4"/>
  <c r="P37" i="5"/>
  <c r="P15"/>
  <c r="U20" i="1"/>
  <c r="H19" i="4"/>
  <c r="I127" i="3"/>
  <c r="U91" i="1"/>
  <c r="U67" i="3"/>
  <c r="U106"/>
  <c r="H127"/>
  <c r="U33"/>
  <c r="U125" i="2"/>
  <c r="U109" i="1"/>
  <c r="I108"/>
  <c r="G18" i="5"/>
  <c r="G30" s="1"/>
  <c r="U127" i="3"/>
  <c r="D31" i="5"/>
  <c r="D39" s="1"/>
  <c r="I125" i="1"/>
  <c r="K25" i="5"/>
  <c r="P29"/>
  <c r="J25"/>
  <c r="M105" i="4"/>
  <c r="M126"/>
  <c r="I66"/>
  <c r="I105"/>
  <c r="I126"/>
  <c r="Q67" i="1"/>
  <c r="R67" i="2"/>
  <c r="R106"/>
  <c r="M67"/>
  <c r="M106"/>
  <c r="L24" i="5"/>
  <c r="P27"/>
  <c r="O17"/>
  <c r="H35" i="4"/>
  <c r="P35" i="5"/>
  <c r="E14"/>
  <c r="D14"/>
  <c r="D17" s="1"/>
  <c r="I33" i="1"/>
  <c r="H127" i="2"/>
  <c r="J127"/>
  <c r="R127"/>
  <c r="H90" i="4"/>
  <c r="I14" i="5"/>
  <c r="J67" i="1"/>
  <c r="E24" i="5" s="1"/>
  <c r="S106" i="1"/>
  <c r="Q67" i="2"/>
  <c r="Q106"/>
  <c r="Q127"/>
  <c r="I67"/>
  <c r="I106"/>
  <c r="I127"/>
  <c r="G24" i="5"/>
  <c r="M67" i="1"/>
  <c r="M106" s="1"/>
  <c r="P33" i="5"/>
  <c r="P19"/>
  <c r="P16"/>
  <c r="P12"/>
  <c r="L127" i="2"/>
  <c r="K127"/>
  <c r="P38" i="5"/>
  <c r="M127" i="2"/>
  <c r="O127"/>
  <c r="P40" i="5"/>
  <c r="P20"/>
  <c r="P13"/>
  <c r="P10"/>
  <c r="H42" i="4"/>
  <c r="O39" i="5"/>
  <c r="S127" i="2"/>
  <c r="P28" i="5"/>
  <c r="Q33" i="1"/>
  <c r="L14" i="5"/>
  <c r="L17" s="1"/>
  <c r="U23" i="2"/>
  <c r="N33"/>
  <c r="N127"/>
  <c r="N14" i="5"/>
  <c r="N17" s="1"/>
  <c r="U33" i="2"/>
  <c r="F14" i="5"/>
  <c r="F17"/>
  <c r="K33" i="1"/>
  <c r="H23"/>
  <c r="J14" i="5"/>
  <c r="O33" i="1"/>
  <c r="G14" i="5"/>
  <c r="G17" s="1"/>
  <c r="L33" i="1"/>
  <c r="U67" i="2"/>
  <c r="U106"/>
  <c r="H24" i="5"/>
  <c r="U127" i="2"/>
  <c r="C14" i="5"/>
  <c r="C17" s="1"/>
  <c r="H33" i="1"/>
  <c r="Q125"/>
  <c r="L32" i="5"/>
  <c r="L39"/>
  <c r="C24" l="1"/>
  <c r="U67" i="1"/>
  <c r="P32" i="5"/>
  <c r="C39"/>
  <c r="K125" i="1"/>
  <c r="F31" i="5"/>
  <c r="F39" s="1"/>
  <c r="K24"/>
  <c r="P106" i="1"/>
  <c r="M14" i="5"/>
  <c r="M17" s="1"/>
  <c r="R33" i="1"/>
  <c r="L25" i="5"/>
  <c r="D30"/>
  <c r="G41"/>
  <c r="N30"/>
  <c r="N41" s="1"/>
  <c r="I30"/>
  <c r="K30"/>
  <c r="O106" i="1"/>
  <c r="O127" s="1"/>
  <c r="J42" i="5" s="1"/>
  <c r="J24"/>
  <c r="J30" s="1"/>
  <c r="J41" s="1"/>
  <c r="E25"/>
  <c r="D41"/>
  <c r="P25"/>
  <c r="H124" i="4"/>
  <c r="H48"/>
  <c r="H34" s="1"/>
  <c r="H54"/>
  <c r="H105" s="1"/>
  <c r="U113" i="1"/>
  <c r="U24"/>
  <c r="N106"/>
  <c r="N127" s="1"/>
  <c r="I42" i="5" s="1"/>
  <c r="P9"/>
  <c r="U68" i="1"/>
  <c r="L106"/>
  <c r="L127" s="1"/>
  <c r="G42" i="5" s="1"/>
  <c r="I106" i="1"/>
  <c r="I127" s="1"/>
  <c r="D42" i="5" s="1"/>
  <c r="U81" i="1"/>
  <c r="I31" i="5"/>
  <c r="I39" s="1"/>
  <c r="I41" s="1"/>
  <c r="H125" i="1"/>
  <c r="S125"/>
  <c r="S127" s="1"/>
  <c r="N42" i="5" s="1"/>
  <c r="P125" i="1"/>
  <c r="U16"/>
  <c r="K35"/>
  <c r="F18" i="5" s="1"/>
  <c r="F30" s="1"/>
  <c r="U36" i="1"/>
  <c r="U43"/>
  <c r="Q35"/>
  <c r="L18" i="5" s="1"/>
  <c r="L30" s="1"/>
  <c r="L41" s="1"/>
  <c r="J35" i="1"/>
  <c r="E18" i="5" s="1"/>
  <c r="E30" s="1"/>
  <c r="E41" s="1"/>
  <c r="R35" i="1"/>
  <c r="M18" i="5" s="1"/>
  <c r="M30" s="1"/>
  <c r="M41" s="1"/>
  <c r="T127" i="1"/>
  <c r="O42" i="5" s="1"/>
  <c r="H35" i="1"/>
  <c r="U61"/>
  <c r="P23"/>
  <c r="M23"/>
  <c r="A126" i="4"/>
  <c r="A125"/>
  <c r="A112"/>
  <c r="A111"/>
  <c r="A110"/>
  <c r="A109"/>
  <c r="A10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0"/>
  <c r="A29"/>
  <c r="A28"/>
  <c r="A22"/>
  <c r="A21"/>
  <c r="A20"/>
  <c r="A126" i="3"/>
  <c r="A125"/>
  <c r="A123"/>
  <c r="A121"/>
  <c r="A119"/>
  <c r="A117"/>
  <c r="A115"/>
  <c r="A112"/>
  <c r="A110"/>
  <c r="A107"/>
  <c r="A106"/>
  <c r="A104"/>
  <c r="A102"/>
  <c r="A100"/>
  <c r="A98"/>
  <c r="A97"/>
  <c r="A95"/>
  <c r="A93"/>
  <c r="A90"/>
  <c r="A88"/>
  <c r="A86"/>
  <c r="A84"/>
  <c r="A82"/>
  <c r="A81"/>
  <c r="A79"/>
  <c r="A77"/>
  <c r="A75"/>
  <c r="A74"/>
  <c r="A72"/>
  <c r="A70"/>
  <c r="A68"/>
  <c r="A66"/>
  <c r="A64"/>
  <c r="A62"/>
  <c r="A60"/>
  <c r="A58"/>
  <c r="A57"/>
  <c r="A54"/>
  <c r="A52"/>
  <c r="A50"/>
  <c r="A48"/>
  <c r="A46"/>
  <c r="A44"/>
  <c r="A42"/>
  <c r="A40"/>
  <c r="A38"/>
  <c r="A36"/>
  <c r="A35"/>
  <c r="A31"/>
  <c r="A29"/>
  <c r="A28"/>
  <c r="A25"/>
  <c r="A22"/>
  <c r="A19"/>
  <c r="A126" i="2"/>
  <c r="A125"/>
  <c r="A122"/>
  <c r="A120"/>
  <c r="A117"/>
  <c r="A114"/>
  <c r="A112"/>
  <c r="A104"/>
  <c r="A100"/>
  <c r="A90"/>
  <c r="A80"/>
  <c r="A71"/>
  <c r="A65"/>
  <c r="A53"/>
  <c r="A48"/>
  <c r="A43"/>
  <c r="A30"/>
  <c r="A20" i="1"/>
  <c r="M33" l="1"/>
  <c r="H14" i="5"/>
  <c r="U125" i="1"/>
  <c r="H127"/>
  <c r="K14" i="5"/>
  <c r="K17" s="1"/>
  <c r="K41" s="1"/>
  <c r="P33" i="1"/>
  <c r="P127" s="1"/>
  <c r="K42" i="5" s="1"/>
  <c r="C18"/>
  <c r="U35" i="1"/>
  <c r="R106"/>
  <c r="R127" s="1"/>
  <c r="M42" i="5" s="1"/>
  <c r="H106" i="1"/>
  <c r="P31" i="5"/>
  <c r="P39" s="1"/>
  <c r="U23" i="1"/>
  <c r="P24" i="5"/>
  <c r="K106" i="1"/>
  <c r="K127" s="1"/>
  <c r="F42" i="5" s="1"/>
  <c r="H126" i="4"/>
  <c r="J106" i="1"/>
  <c r="J127" s="1"/>
  <c r="E42" i="5" s="1"/>
  <c r="Q106" i="1"/>
  <c r="Q127" s="1"/>
  <c r="L42" i="5" s="1"/>
  <c r="F41"/>
  <c r="C30" l="1"/>
  <c r="C41" s="1"/>
  <c r="P18"/>
  <c r="P30" s="1"/>
  <c r="M127" i="1"/>
  <c r="H42" i="5" s="1"/>
  <c r="U33" i="1"/>
  <c r="U106"/>
  <c r="C42" i="5"/>
  <c r="U127" i="1"/>
  <c r="P42" i="5" s="1"/>
  <c r="P14"/>
  <c r="P17" s="1"/>
  <c r="H17"/>
  <c r="H41" s="1"/>
  <c r="Q30" l="1"/>
  <c r="P41"/>
  <c r="Q41" l="1"/>
  <c r="Q40"/>
  <c r="Q39"/>
  <c r="Q17"/>
</calcChain>
</file>

<file path=xl/sharedStrings.xml><?xml version="1.0" encoding="utf-8"?>
<sst xmlns="http://schemas.openxmlformats.org/spreadsheetml/2006/main" count="1783" uniqueCount="373">
  <si>
    <t>VERSIONI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</si>
  <si>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</si>
  <si>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</si>
  <si>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</si>
  <si>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</si>
  <si>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</si>
  <si>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</si>
  <si>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</si>
  <si>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</si>
  <si>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</si>
  <si>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VERSIONE</t>
  </si>
  <si>
    <t>ENTE_ID</t>
  </si>
  <si>
    <t>ENTE_DESC</t>
  </si>
  <si>
    <t>ANNO</t>
  </si>
  <si>
    <t>PERIODO_DESC</t>
  </si>
  <si>
    <t>PERIODO_VERSIONE</t>
  </si>
  <si>
    <t>DT_GENERAZIONE</t>
  </si>
  <si>
    <t>VERSIONE_MODELLO</t>
  </si>
  <si>
    <t>702</t>
  </si>
  <si>
    <t>ASST SANTI PAOLO E CARLO</t>
  </si>
  <si>
    <t>2019</t>
  </si>
  <si>
    <t>Consuntivo</t>
  </si>
  <si>
    <t>CONS.V1</t>
  </si>
  <si>
    <t>05/06/2020 10:04:08</t>
  </si>
  <si>
    <t>CONS.03</t>
  </si>
  <si>
    <t>Azienda</t>
  </si>
  <si>
    <t>Anno</t>
  </si>
  <si>
    <t>Modulo</t>
  </si>
  <si>
    <t>Versione</t>
  </si>
  <si>
    <t xml:space="preserve">Data </t>
  </si>
  <si>
    <t>vers. 2.0 - Marzo 2020</t>
  </si>
  <si>
    <t>ASL MILANO N° 3</t>
  </si>
  <si>
    <t>ASL PAVIA</t>
  </si>
  <si>
    <t>ASL SONDRIO</t>
  </si>
  <si>
    <t>ASL VARESE</t>
  </si>
  <si>
    <t>ASL VALCAMONICA</t>
  </si>
  <si>
    <t>FONDAZIONE MACCHI - VARESE</t>
  </si>
  <si>
    <t>SANT'ANTONIO ABATE - GALLARATE</t>
  </si>
  <si>
    <t>OSPEDALE DI CIRCOLO - BUSTO ARSIZIO</t>
  </si>
  <si>
    <t>SPEDALI CIVILI - BRESCIA</t>
  </si>
  <si>
    <t>M. MELLINI - CHIARI</t>
  </si>
  <si>
    <t>OSPEDALE CIVILE - DESENZANO DEL GARDA</t>
  </si>
  <si>
    <t>ISTITUTI OSPITALIERI - CREMONA</t>
  </si>
  <si>
    <t>OSPEDALE MAGGIORE - CREMA</t>
  </si>
  <si>
    <t>SANT'ANNA - COMO</t>
  </si>
  <si>
    <t>CIRCOLO DI LECCO</t>
  </si>
  <si>
    <t>OSPEDALI RIUNITI - BERGAMO</t>
  </si>
  <si>
    <t>OSPEDALE TREVIGLIO CARAVAGGIO - TREVIGLIO</t>
  </si>
  <si>
    <t>BOLOGNINI - SERIATE</t>
  </si>
  <si>
    <t>CARLO POMA - MANTOVA</t>
  </si>
  <si>
    <t>L. SACCO - MILANO</t>
  </si>
  <si>
    <t>NIGUARDA CA' GRANDA - MILANO</t>
  </si>
  <si>
    <t>IST. CLINICI DI PERFEZIONAMENTO - MILANO</t>
  </si>
  <si>
    <t>FATEBENEFRATELLI - MILANO</t>
  </si>
  <si>
    <t>SAN PAOLO - MILANO</t>
  </si>
  <si>
    <t>IST. ORTOPEDICO G. PINI - MILANO</t>
  </si>
  <si>
    <t>SAN CARLO BORROMEO - MILANO</t>
  </si>
  <si>
    <t>OSPEDALE CIVILE - LEGNANO</t>
  </si>
  <si>
    <t>G. SALVINI - GARBAGNATE MILANESE</t>
  </si>
  <si>
    <t>OSPEDALE DI CIRCOLO - MELEGNANO</t>
  </si>
  <si>
    <t>OSPEDALE DI DESIO E VIMERCATE</t>
  </si>
  <si>
    <t>SAN GERARDO DEI TINTORI - MONZA</t>
  </si>
  <si>
    <t>A.O. DELLA PROVINCIA DI LODI</t>
  </si>
  <si>
    <t>A.O. DELLA PROVINCIA DI PAVIA</t>
  </si>
  <si>
    <t>A.O. DELLA VALTELLINA E VALCHIAVENNA</t>
  </si>
  <si>
    <t>I.N.R.C.A. DI CASATENOVO</t>
  </si>
  <si>
    <t>FONDAZIONE IRCCS ISTITUTO TUMORI DI MILANO</t>
  </si>
  <si>
    <t>FONDAZIONE IRCCS ISTITUTO BESTA DI MILANO</t>
  </si>
  <si>
    <t>FONDAZIONE IRCCS POLICLINICO SAN MATTEO DI PAVIA</t>
  </si>
  <si>
    <t>FONDAZIONE IRCCS OSPEDALE MAGGIORE P.R.M. DI MILANO</t>
  </si>
  <si>
    <t>AZIENDA REGIONALE EMERGENZA URGENZA (AREU)</t>
  </si>
  <si>
    <t>XXX</t>
  </si>
  <si>
    <t>--</t>
  </si>
  <si>
    <t>cod_ente</t>
  </si>
  <si>
    <t>LA</t>
  </si>
  <si>
    <t>cod_liv</t>
  </si>
  <si>
    <t>cod_liv_1</t>
  </si>
  <si>
    <t>cod_liv_2</t>
  </si>
  <si>
    <t>cod_liv_3</t>
  </si>
  <si>
    <t>livello</t>
  </si>
  <si>
    <t>Beni sanitari</t>
  </si>
  <si>
    <t>Beni non sanitari</t>
  </si>
  <si>
    <t>prestazioni sanitarie</t>
  </si>
  <si>
    <t>servizi sanitari per erogazione di prestazioni</t>
  </si>
  <si>
    <t>servizi non sanitari</t>
  </si>
  <si>
    <t>Ruolo sanitario</t>
  </si>
  <si>
    <t>Ruolo professionale</t>
  </si>
  <si>
    <t>Ruolo tecnico</t>
  </si>
  <si>
    <t>Ruolo ammini-strativo</t>
  </si>
  <si>
    <t>Ammortamenti</t>
  </si>
  <si>
    <t>Sopravvenienze
Insussistenze</t>
  </si>
  <si>
    <t>Altri costi</t>
  </si>
  <si>
    <t xml:space="preserve">Oneri finanziari,
svalutazioni,
minusvalenze
</t>
  </si>
  <si>
    <t>Totale</t>
  </si>
  <si>
    <t>aa</t>
  </si>
  <si>
    <t>MODELLO DI RILEVAZIONE DEI COSTI DEI LIVELLI DI ASSISTENZA DEGLI ENTI DEL SERVIZIO SANITARIO NAZIONALE</t>
  </si>
  <si>
    <t>STRUTTURA RILEVATA</t>
  </si>
  <si>
    <t>OGGETTO DELLA RILEVAZIONE</t>
  </si>
  <si>
    <t>REGIONE</t>
  </si>
  <si>
    <t>030</t>
  </si>
  <si>
    <t xml:space="preserve"> CODICE ENTE</t>
  </si>
  <si>
    <t>CONSUNTIVO ANNO</t>
  </si>
  <si>
    <t>VALORI IN EURO</t>
  </si>
  <si>
    <t>Macrovoci economiche</t>
  </si>
  <si>
    <t>Consumi di esercizio</t>
  </si>
  <si>
    <t>Costi per acquisti di servizi</t>
  </si>
  <si>
    <t xml:space="preserve">Personale   </t>
  </si>
  <si>
    <t>PREVENZIONE COLLETTIVA E SANITA' PUBBLICA</t>
  </si>
  <si>
    <t>1A100</t>
  </si>
  <si>
    <t>Sorveglianza, prevenzione e controllo delle malattie infettive e parassitarie, inclusi i programmi vaccinali</t>
  </si>
  <si>
    <t>1A110</t>
  </si>
  <si>
    <t xml:space="preserve">Vaccinazioni </t>
  </si>
  <si>
    <t>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</si>
  <si>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</si>
  <si>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</si>
  <si>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</si>
  <si>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</si>
  <si>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</si>
  <si>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</si>
  <si>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</si>
  <si>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</si>
  <si>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</si>
  <si>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</si>
  <si>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</si>
  <si>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</si>
  <si>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Screening oncologici</t>
  </si>
  <si>
    <t>1F111</t>
  </si>
  <si>
    <t>Programmi organizzati svolti in apposita Unità operativa/Centro di costo</t>
  </si>
  <si>
    <t>1F112</t>
  </si>
  <si>
    <t>Programmi organizzati svolti in ambito consultoriale/ambulatoriale 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</si>
  <si>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</si>
  <si>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</si>
  <si>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</si>
  <si>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</si>
  <si>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1F121</t>
  </si>
  <si>
    <t>Altre attività svolte in ambito extra-ospedaliero</t>
  </si>
  <si>
    <t>1F122</t>
  </si>
  <si>
    <t>Altre attività svolte in ambito ospedaliero</t>
  </si>
  <si>
    <t>1G100</t>
  </si>
  <si>
    <t>Attività medico legali per finalità pubbliche</t>
  </si>
  <si>
    <t>1H100</t>
  </si>
  <si>
    <t>Contributo Legge 210/92</t>
  </si>
  <si>
    <t>TOTALE PREVENZIONE COLLETTIVA E SANITA' PUBBLICA</t>
  </si>
  <si>
    <t>ASSISTENZA DISTRETTUALE</t>
  </si>
  <si>
    <t>2A100</t>
  </si>
  <si>
    <t xml:space="preserve">Assistenza sanitaria di base  </t>
  </si>
  <si>
    <t>2A110</t>
  </si>
  <si>
    <t>Medicina generale</t>
  </si>
  <si>
    <t>2A111</t>
  </si>
  <si>
    <t>Medicina generale - Attività in convenzione</t>
  </si>
  <si>
    <t>2A112</t>
  </si>
  <si>
    <t>Medicina generale - Prestazioni erogate nelle cure domiciliari</t>
  </si>
  <si>
    <t>2A113</t>
  </si>
  <si>
    <t>Medicina generale - Prestazioni erogate presso strutture residenziali e semiresidenziali</t>
  </si>
  <si>
    <t>2A114</t>
  </si>
  <si>
    <t>Medicina generale - Programmi vaccinali</t>
  </si>
  <si>
    <t>2A115</t>
  </si>
  <si>
    <t>Medicina generale - Attività presso UCCP</t>
  </si>
  <si>
    <t>2A116</t>
  </si>
  <si>
    <t xml:space="preserve">Medicina generale - Attività  presso - Ospedali di Comunità   </t>
  </si>
  <si>
    <t>2A120</t>
  </si>
  <si>
    <t>Pediatria di libera scelta</t>
  </si>
  <si>
    <t>2A121</t>
  </si>
  <si>
    <t>Pediatria di libera scelta - Attività in convenzione</t>
  </si>
  <si>
    <t>2A122</t>
  </si>
  <si>
    <t>Pediatria di libera scelta - Prestazioni erogate nelle cure domiciliari</t>
  </si>
  <si>
    <t>2A123</t>
  </si>
  <si>
    <t>Pediatria di libera scelta - Programmi vaccinali</t>
  </si>
  <si>
    <t>2A124</t>
  </si>
  <si>
    <t>Pediatria di libera scelta - Attività presso UCCP</t>
  </si>
  <si>
    <t>2A125</t>
  </si>
  <si>
    <t xml:space="preserve">Pediatria di libera scelta - Attività  presso Ospedali di Comunità </t>
  </si>
  <si>
    <t>2A130</t>
  </si>
  <si>
    <t>Altra assistenza sanitaria di base</t>
  </si>
  <si>
    <t>2A131</t>
  </si>
  <si>
    <t>Altra assistenza sanitaria di base : Assistenza distrettuale e  UCCP</t>
  </si>
  <si>
    <t>2A132</t>
  </si>
  <si>
    <t xml:space="preserve">Altra assistenza sanitaria di base - Ospedali di Comunità </t>
  </si>
  <si>
    <t>2B100</t>
  </si>
  <si>
    <t>Continuità assistenziale</t>
  </si>
  <si>
    <t>2C100</t>
  </si>
  <si>
    <t>Assistenza ai turisti</t>
  </si>
  <si>
    <t>2D100</t>
  </si>
  <si>
    <t xml:space="preserve">Emergenza sanitaria territoriale </t>
  </si>
  <si>
    <t>2E100</t>
  </si>
  <si>
    <t xml:space="preserve">Assistenza farmaceutica </t>
  </si>
  <si>
    <t>2E110</t>
  </si>
  <si>
    <t>Assistenza farmaceutica erogata in regime di convenzione</t>
  </si>
  <si>
    <t>2E120</t>
  </si>
  <si>
    <t xml:space="preserve">Assistenza farmaceutica - erogazione diretta a livello territoriale </t>
  </si>
  <si>
    <t>2E121</t>
  </si>
  <si>
    <t>Assistenza farmaceutica - erogazione diretta a livello territoriale - Distribuzione Diretta</t>
  </si>
  <si>
    <t>2E122</t>
  </si>
  <si>
    <t>Assistenza farmaceutica - erogazione diretta a livello territoriale - Distribuzione Per Conto</t>
  </si>
  <si>
    <t>2E130</t>
  </si>
  <si>
    <t xml:space="preserve">Assistenza farmaceutica - erogazione diretta a livello ospedaliero </t>
  </si>
  <si>
    <t>2F100</t>
  </si>
  <si>
    <t>Assistenza integrativa e protesica</t>
  </si>
  <si>
    <t>2F110</t>
  </si>
  <si>
    <t>Assistenza integrativa-Totale</t>
  </si>
  <si>
    <t>2F111</t>
  </si>
  <si>
    <t>Assistenza integrativa - Presidi per persone affette da malattia diabetica o da malattie rare</t>
  </si>
  <si>
    <t>2F112</t>
  </si>
  <si>
    <t>Assistenza integrativa - Prodotti destinati a un’alimentazione particolare</t>
  </si>
  <si>
    <t>2F113</t>
  </si>
  <si>
    <t>Assistenza integrativa - Dispositivi monouso</t>
  </si>
  <si>
    <t>2F120</t>
  </si>
  <si>
    <t>Assistenza protesica</t>
  </si>
  <si>
    <t>2G100</t>
  </si>
  <si>
    <t>Assistenza specialistica ambulatoriale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</si>
  <si>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</si>
  <si>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</si>
  <si>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</si>
  <si>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</si>
  <si>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</si>
  <si>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Assistenza specialistica ambulatoriale - Attività prodotta in ambito ospedaliero – Diagnostica strumentale</t>
  </si>
  <si>
    <t>2G113</t>
  </si>
  <si>
    <t>Assistenza specialistica ambulatoriale - Attività prodotta in ambito ospedaliero – Attività clinica</t>
  </si>
  <si>
    <t>2G114</t>
  </si>
  <si>
    <t>Assistenza specialistica ambulatoriale - Attività prodotta in ambito ospedaliero - Farmaci ad alto costo rimborsati extra tariffa</t>
  </si>
  <si>
    <t>2G115</t>
  </si>
  <si>
    <t>Assistenza specialistica ambulatoriale - Attività prodotta in ambito ospedaliero - Dispositivi ad alto costo rimborsati extra 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</si>
  <si>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</si>
  <si>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</si>
  <si>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</si>
  <si>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Attività prodotta in ambito distrettuale e da terzi - Attività di laboratorio </t>
  </si>
  <si>
    <t>2G122</t>
  </si>
  <si>
    <t>Assistenza specialistica ambulatoriale Attività prodotta in ambito distrettuale e da terzi – Diagnostica strumentale</t>
  </si>
  <si>
    <t>2G123</t>
  </si>
  <si>
    <t>Assistenza specialistica ambulatoriale - Attività prodotta in ambito distrettuale e da terzi - Attività clinica</t>
  </si>
  <si>
    <t>2G124</t>
  </si>
  <si>
    <t>Assistenza specialistica ambulatoriale - Attività prodotta in ambito distrettuale e da terzi – Farmaci ad alto costo rimborsati extra – tariffa</t>
  </si>
  <si>
    <t>2G125</t>
  </si>
  <si>
    <t>Assistenza specialistica ambulatoriale - Attività prodotta in ambito distrettuale e da terzi – Dispositivi ad alto costo rimborsati extra – tariffa</t>
  </si>
  <si>
    <t>2G130</t>
  </si>
  <si>
    <t xml:space="preserve">Assistenza specialistica ambulatoriale – Trasporto utenti </t>
  </si>
  <si>
    <t>2H100</t>
  </si>
  <si>
    <t xml:space="preserve">Assistenza  sociosanitaria distrettuale, domiciliare e territoriale  </t>
  </si>
  <si>
    <t>2H110</t>
  </si>
  <si>
    <t xml:space="preserve">Assistenza sociosanitaria distrettuale, domiciliare e territoriale  – Cure domiciliari </t>
  </si>
  <si>
    <t>2H111</t>
  </si>
  <si>
    <t>Cure domiciliari</t>
  </si>
  <si>
    <t>2H112</t>
  </si>
  <si>
    <t>Cure palliative domiciliari</t>
  </si>
  <si>
    <t>2H120</t>
  </si>
  <si>
    <t>Assistenza sociosanitaria distrettuale, domiciliare e territoriale - Assistenza a minori, donne, 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</si>
  <si>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</si>
  <si>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</si>
  <si>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</si>
  <si>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>Assistenza sociosanitaria distrettuale, domiciliare e territoriale - Assistenza alle persone con disturbi mentali</t>
  </si>
  <si>
    <t>2H150</t>
  </si>
  <si>
    <t>Assistenza sociosanitaria distrettuale, domiciliare e territoriale - Assistenza alle persone con disabilità</t>
  </si>
  <si>
    <t>2H160</t>
  </si>
  <si>
    <t>Assistenza sociosanitaria distrettuale, domiciliare e territoriale  - Assistenza alle persone con dipendenze patologiche</t>
  </si>
  <si>
    <t>2H170</t>
  </si>
  <si>
    <t>Assistenza sociosanitaria distrettuale, domiciliare e territoriale - Assistenza alle persone affette da HIV</t>
  </si>
  <si>
    <t>2I100</t>
  </si>
  <si>
    <t>Assistenza sociosanitaria semi-residenziale</t>
  </si>
  <si>
    <t>2I110</t>
  </si>
  <si>
    <t>Assistenza sociosanitaria semi-residenziale - Assistenza alle persone con disturbi mentali</t>
  </si>
  <si>
    <t>2I120</t>
  </si>
  <si>
    <t>Assistenza sociosanitaria semi-residenziale - Assistenza alle persone con disabilità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</si>
  <si>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</si>
  <si>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</si>
  <si>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</si>
  <si>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</si>
  <si>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</si>
  <si>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</si>
  <si>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2J100</t>
  </si>
  <si>
    <t>Assistenza sociosanitaria residenziale</t>
  </si>
  <si>
    <t>2J110</t>
  </si>
  <si>
    <t>Assistenza sociosanitaria residenziale - Assistenza alle persone con disturbi mentali</t>
  </si>
  <si>
    <t>2J120</t>
  </si>
  <si>
    <t xml:space="preserve">Assistenza sociosanitaria residenziale - Assistenza alle persone con disabilità </t>
  </si>
  <si>
    <t>2J130</t>
  </si>
  <si>
    <t>Assistenza sociosanitaria residenziale - Assistenza alle persone con dipendenze patologiche</t>
  </si>
  <si>
    <t>2J140</t>
  </si>
  <si>
    <t>Assistenza sociosanitaria residenziale - Assistenza alle persone non autosufficienti</t>
  </si>
  <si>
    <t>2J150</t>
  </si>
  <si>
    <t>Assistenza sociosanitaria residenziale - Assistenza alle persone nella fase terminale della vita</t>
  </si>
  <si>
    <t>2J160</t>
  </si>
  <si>
    <t>Assistenza sociosanitaria residenziale - Assistenza ai minori con disturbi in ambito neuropsichiatrico e del neurosviluppo</t>
  </si>
  <si>
    <t>2K100</t>
  </si>
  <si>
    <t xml:space="preserve">Assistenza termale </t>
  </si>
  <si>
    <t>2L100</t>
  </si>
  <si>
    <t>Assistenza presso strutture sanitarie interne alle carceri</t>
  </si>
  <si>
    <t>TOTALE ASSISTENZA DISTRETTUALE</t>
  </si>
  <si>
    <t>ASSISTENZA OSPEDALIERA</t>
  </si>
  <si>
    <t>3A100</t>
  </si>
  <si>
    <t>Attività di Pronto soccorso</t>
  </si>
  <si>
    <t>3A110</t>
  </si>
  <si>
    <t>Attività diretta di Pronto soccorso e OBI</t>
  </si>
  <si>
    <t xml:space="preserve">3A111 </t>
  </si>
  <si>
    <t xml:space="preserve">Attività diretta di PS e OBI per accessi non seguiti da ricovero </t>
  </si>
  <si>
    <t>3A112</t>
  </si>
  <si>
    <t>Attività diretta di PS e OBI per accessi seguiti da ricovero</t>
  </si>
  <si>
    <t>3A120</t>
  </si>
  <si>
    <t xml:space="preserve">Accertamenti diagnostici strumentali e consulenze in Pronto Soccorso per accessi non seguiti da ricovero </t>
  </si>
  <si>
    <t>3B100</t>
  </si>
  <si>
    <t>Assistenza ospedaliera per acuti</t>
  </si>
  <si>
    <t>3B110</t>
  </si>
  <si>
    <t xml:space="preserve">Assistenza ospedaliera per acuti - In Day Hospital </t>
  </si>
  <si>
    <t>3B120</t>
  </si>
  <si>
    <t>Assistenza ospedaliera per acuti - In Day Surgery</t>
  </si>
  <si>
    <t>3B130</t>
  </si>
  <si>
    <t xml:space="preserve">Assistenza ospedaliera per acuti - In degenza ordinaria </t>
  </si>
  <si>
    <t>3B140</t>
  </si>
  <si>
    <t>Assistenza ospedaliera per acuti - Farmaci ad alto costo rimborsati extra-tariffa</t>
  </si>
  <si>
    <t>3B150</t>
  </si>
  <si>
    <t>Assistenza ospedaliera per acuti - Dispositivi ad alto costo rimborsati extra-tariffa</t>
  </si>
  <si>
    <t>3C100</t>
  </si>
  <si>
    <t>Assistenza ospedaliera per lungodegenti</t>
  </si>
  <si>
    <t>3D100</t>
  </si>
  <si>
    <t>Assistenza ospedaliera per riabilitazione</t>
  </si>
  <si>
    <t>3E100</t>
  </si>
  <si>
    <t>Trasporto sanitario assistito</t>
  </si>
  <si>
    <t>3F100</t>
  </si>
  <si>
    <t>Attività trasfusionale</t>
  </si>
  <si>
    <t>3G100</t>
  </si>
  <si>
    <t>Attività a supporto dei trapianti di cellule, organi e tessuti</t>
  </si>
  <si>
    <t>3H100</t>
  </si>
  <si>
    <t>Attività a supporto della donazione di cellule riproduttive</t>
  </si>
  <si>
    <t>TOTALE ASSISTENZA OSPEDALIERA</t>
  </si>
  <si>
    <t>48888</t>
  </si>
  <si>
    <t>TOTALE COSTI PER ATTIVITA' DI RICERCA</t>
  </si>
  <si>
    <t>TOTALE GENERALE</t>
  </si>
  <si>
    <t>CODENTE</t>
  </si>
  <si>
    <t>TIPO</t>
  </si>
  <si>
    <t>ASSISTENZA_ID</t>
  </si>
  <si>
    <t>BS</t>
  </si>
  <si>
    <t>BSN</t>
  </si>
  <si>
    <t>PRESTSAN</t>
  </si>
  <si>
    <t>SSAN</t>
  </si>
  <si>
    <t>SNSAN</t>
  </si>
  <si>
    <t>PERS_SAN</t>
  </si>
  <si>
    <t>PERS_PROF</t>
  </si>
  <si>
    <t>PERS_TECN</t>
  </si>
  <si>
    <t>PERS_AMM</t>
  </si>
  <si>
    <t>AMMTI</t>
  </si>
  <si>
    <t>SOPRAV</t>
  </si>
  <si>
    <t>ALTRO</t>
  </si>
  <si>
    <t>SVALMINUS</t>
  </si>
  <si>
    <t>XXXXXXX</t>
  </si>
  <si>
    <t>la_san</t>
  </si>
  <si>
    <t>la_cons</t>
  </si>
  <si>
    <t>ALLEGATO 1 AL MODELLO DI RILEVAZIONE DEI COSTI DEI LIVELLI DI ASSISTENZA</t>
  </si>
  <si>
    <t>TOTCLA</t>
  </si>
  <si>
    <t>MOBAEX</t>
  </si>
  <si>
    <t>MOBPEX</t>
  </si>
  <si>
    <t>MOBAINT</t>
  </si>
  <si>
    <t>MOBPINT</t>
  </si>
  <si>
    <t>RICPSINTRAM</t>
  </si>
  <si>
    <t>CPEL</t>
  </si>
  <si>
    <t>ASI</t>
  </si>
  <si>
    <t xml:space="preserve">totale costi modello LA </t>
  </si>
  <si>
    <t>Mobilità attiva extra-regionale 
AA0460+AA0470+AA0490+AA0500+AA0510+AA0520+AA0530+AA0550+AA0560+AA0561+AA0620+AA0630+AA0640+AA0650+EA0080+EA0180</t>
  </si>
  <si>
    <t>Mobilità passiva extra-regionale
BA0090, BA0480+BA0520+BA0560+BA0730+BA0780+ BA0830+BA0990+BA1060+BA1120+BA1550+EA0360+EA0490</t>
  </si>
  <si>
    <t xml:space="preserve">Mobilità attiva internazionale
AA0600
</t>
  </si>
  <si>
    <t xml:space="preserve">Mobilità passiva internazionale
BA1540
</t>
  </si>
  <si>
    <t>ricavi per prestazioni sanitarie erogate in regime di intramoenia AA0670</t>
  </si>
  <si>
    <t>Costi per prestazioni extra Lea</t>
  </si>
  <si>
    <t>Assistenza stranieri irregolari</t>
  </si>
  <si>
    <t>Ricavi per attività di ricerca AA0190+AA0200+AA0210+AA220+AA300+AA310</t>
  </si>
  <si>
    <t>TCLA</t>
  </si>
  <si>
    <t>MAER</t>
  </si>
  <si>
    <t>MPER</t>
  </si>
  <si>
    <t>MAI</t>
  </si>
  <si>
    <t>MPI</t>
  </si>
  <si>
    <t>RPSI</t>
  </si>
  <si>
    <t>RAR</t>
  </si>
  <si>
    <t>alleg3a</t>
  </si>
  <si>
    <t>MODELLO DI RILEVAZIONE LIVELLI DI ASSISTENZA - SINTESI</t>
  </si>
  <si>
    <t>%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</si>
</sst>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86" formatCode="dd/mm/yy"/>
    <numFmt numFmtId="187" formatCode="#,##0;[Red]\(#,##0\)"/>
  </numFmts>
  <fonts count="34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7.5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ahoma"/>
      <family val="2"/>
    </font>
    <font>
      <sz val="10"/>
      <name val="Tahoma"/>
      <family val="2"/>
    </font>
    <font>
      <b/>
      <sz val="8"/>
      <color indexed="6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1"/>
      <name val="Times New Roman"/>
      <family val="1"/>
    </font>
    <font>
      <b/>
      <u val="double"/>
      <sz val="12"/>
      <name val="Times New Roman"/>
      <family val="1"/>
    </font>
    <font>
      <sz val="9"/>
      <name val="Arial"/>
      <family val="2"/>
    </font>
    <font>
      <b/>
      <u/>
      <sz val="12"/>
      <name val="Times New Roman"/>
      <family val="1"/>
    </font>
    <font>
      <sz val="7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 val="double"/>
      <sz val="12"/>
      <color theme="1"/>
      <name val="Times New Roman"/>
      <family val="1"/>
    </font>
    <font>
      <sz val="10"/>
      <color theme="0"/>
      <name val="Times New Roman"/>
      <family val="1"/>
    </font>
    <font>
      <b/>
      <u/>
      <sz val="10"/>
      <color theme="1"/>
      <name val="Times New Roman"/>
      <family val="1"/>
    </font>
    <font>
      <sz val="12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1" fontId="2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26" fillId="0" borderId="0" applyFont="0" applyFill="0" applyBorder="0" applyAlignment="0" applyProtection="0"/>
    <xf numFmtId="0" fontId="13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9" fontId="26" fillId="0" borderId="0" applyFont="0" applyFill="0" applyBorder="0" applyAlignment="0" applyProtection="0"/>
  </cellStyleXfs>
  <cellXfs count="731">
    <xf numFmtId="0" fontId="0" fillId="0" borderId="0" xfId="0"/>
    <xf numFmtId="0" fontId="2" fillId="0" borderId="0" xfId="0" applyFont="1" applyFill="1" applyBorder="1"/>
    <xf numFmtId="0" fontId="3" fillId="8" borderId="0" xfId="0" applyFont="1" applyFill="1" applyAlignment="1">
      <alignment horizontal="right" vertical="center"/>
    </xf>
    <xf numFmtId="0" fontId="2" fillId="8" borderId="0" xfId="0" applyFont="1" applyFill="1" applyBorder="1" applyAlignment="1">
      <alignment vertical="center"/>
    </xf>
    <xf numFmtId="0" fontId="2" fillId="8" borderId="0" xfId="0" applyFont="1" applyFill="1" applyAlignment="1">
      <alignment vertical="center"/>
    </xf>
    <xf numFmtId="0" fontId="2" fillId="8" borderId="1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3" xfId="0" applyFont="1" applyFill="1" applyBorder="1" applyAlignment="1">
      <alignment vertical="center"/>
    </xf>
    <xf numFmtId="0" fontId="2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/>
    </xf>
    <xf numFmtId="0" fontId="2" fillId="8" borderId="6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2" fillId="8" borderId="7" xfId="0" applyFont="1" applyFill="1" applyBorder="1" applyAlignment="1">
      <alignment vertical="center"/>
    </xf>
    <xf numFmtId="0" fontId="4" fillId="8" borderId="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Continuous" vertical="center"/>
    </xf>
    <xf numFmtId="0" fontId="4" fillId="8" borderId="0" xfId="0" applyFont="1" applyFill="1" applyBorder="1" applyAlignment="1">
      <alignment horizontal="centerContinuous" vertical="center"/>
    </xf>
    <xf numFmtId="0" fontId="2" fillId="8" borderId="0" xfId="0" applyFont="1" applyFill="1" applyBorder="1" applyAlignment="1">
      <alignment horizontal="centerContinuous" vertical="center"/>
    </xf>
    <xf numFmtId="0" fontId="2" fillId="8" borderId="9" xfId="0" applyFont="1" applyFill="1" applyBorder="1" applyAlignment="1">
      <alignment vertical="center"/>
    </xf>
    <xf numFmtId="0" fontId="2" fillId="8" borderId="10" xfId="0" applyFont="1" applyFill="1" applyBorder="1" applyAlignment="1">
      <alignment vertical="center"/>
    </xf>
    <xf numFmtId="0" fontId="2" fillId="8" borderId="11" xfId="0" applyFont="1" applyFill="1" applyBorder="1" applyAlignment="1">
      <alignment vertical="center"/>
    </xf>
    <xf numFmtId="0" fontId="2" fillId="8" borderId="12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/>
    </xf>
    <xf numFmtId="0" fontId="5" fillId="8" borderId="11" xfId="0" applyFont="1" applyFill="1" applyBorder="1" applyAlignment="1">
      <alignment vertical="center"/>
    </xf>
    <xf numFmtId="0" fontId="3" fillId="8" borderId="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27" fillId="0" borderId="0" xfId="0" applyFont="1" applyFill="1" applyBorder="1"/>
    <xf numFmtId="49" fontId="9" fillId="8" borderId="13" xfId="0" applyNumberFormat="1" applyFont="1" applyFill="1" applyBorder="1" applyAlignment="1">
      <alignment horizontal="center" vertical="center" wrapText="1"/>
    </xf>
    <xf numFmtId="49" fontId="4" fillId="8" borderId="7" xfId="0" applyNumberFormat="1" applyFont="1" applyFill="1" applyBorder="1" applyAlignment="1">
      <alignment horizontal="center" vertical="center" wrapText="1"/>
    </xf>
    <xf numFmtId="49" fontId="4" fillId="8" borderId="10" xfId="0" applyNumberFormat="1" applyFont="1" applyFill="1" applyBorder="1" applyAlignment="1">
      <alignment horizontal="center" vertical="center" wrapText="1"/>
    </xf>
    <xf numFmtId="49" fontId="9" fillId="8" borderId="14" xfId="0" applyNumberFormat="1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left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49" fontId="5" fillId="8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8" borderId="0" xfId="7" applyFont="1" applyFill="1" applyBorder="1" applyAlignment="1">
      <alignment horizontal="right" vertical="center"/>
    </xf>
    <xf numFmtId="0" fontId="1" fillId="8" borderId="0" xfId="7" applyFont="1" applyFill="1" applyBorder="1" applyAlignment="1">
      <alignment vertical="center" wrapText="1"/>
    </xf>
    <xf numFmtId="0" fontId="2" fillId="0" borderId="0" xfId="7" applyFont="1" applyFill="1" applyBorder="1"/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2" fillId="8" borderId="0" xfId="7" applyFont="1" applyFill="1" applyBorder="1" applyAlignment="1">
      <alignment vertical="center" wrapText="1"/>
    </xf>
    <xf numFmtId="0" fontId="2" fillId="0" borderId="15" xfId="7" applyFont="1" applyFill="1" applyBorder="1" applyAlignment="1">
      <alignment vertical="center"/>
    </xf>
    <xf numFmtId="0" fontId="3" fillId="8" borderId="0" xfId="7" applyFont="1" applyFill="1" applyAlignment="1">
      <alignment horizontal="right" vertical="center"/>
    </xf>
    <xf numFmtId="0" fontId="2" fillId="8" borderId="0" xfId="7" applyFont="1" applyFill="1" applyAlignment="1">
      <alignment vertical="center" wrapText="1"/>
    </xf>
    <xf numFmtId="0" fontId="2" fillId="0" borderId="0" xfId="7" applyFont="1" applyFill="1" applyAlignment="1">
      <alignment vertical="center"/>
    </xf>
    <xf numFmtId="49" fontId="9" fillId="8" borderId="16" xfId="0" applyNumberFormat="1" applyFont="1" applyFill="1" applyBorder="1" applyAlignment="1">
      <alignment horizontal="center" vertical="center" wrapText="1"/>
    </xf>
    <xf numFmtId="49" fontId="9" fillId="9" borderId="16" xfId="0" applyNumberFormat="1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left" vertical="center" wrapText="1"/>
    </xf>
    <xf numFmtId="49" fontId="9" fillId="10" borderId="16" xfId="0" applyNumberFormat="1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left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5" fillId="2" borderId="0" xfId="0" applyFont="1" applyFill="1" applyProtection="1"/>
    <xf numFmtId="0" fontId="0" fillId="2" borderId="0" xfId="0" applyFill="1" applyProtection="1"/>
    <xf numFmtId="0" fontId="6" fillId="0" borderId="1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3" fillId="2" borderId="0" xfId="5" applyFill="1" applyProtection="1"/>
    <xf numFmtId="0" fontId="13" fillId="2" borderId="0" xfId="5" applyNumberFormat="1" applyFill="1" applyAlignment="1" applyProtection="1">
      <alignment horizontal="left"/>
    </xf>
    <xf numFmtId="0" fontId="13" fillId="4" borderId="0" xfId="5" applyFill="1" applyProtection="1"/>
    <xf numFmtId="0" fontId="13" fillId="2" borderId="0" xfId="5" quotePrefix="1" applyNumberFormat="1" applyFill="1" applyAlignment="1" applyProtection="1">
      <alignment horizontal="left"/>
    </xf>
    <xf numFmtId="0" fontId="13" fillId="2" borderId="0" xfId="5" quotePrefix="1" applyFill="1" applyProtection="1"/>
    <xf numFmtId="0" fontId="16" fillId="4" borderId="12" xfId="5" applyFont="1" applyFill="1" applyBorder="1" applyAlignment="1" applyProtection="1">
      <alignment horizontal="right"/>
    </xf>
    <xf numFmtId="0" fontId="13" fillId="4" borderId="11" xfId="5" applyFill="1" applyBorder="1" applyProtection="1"/>
    <xf numFmtId="0" fontId="13" fillId="4" borderId="10" xfId="5" applyFill="1" applyBorder="1" applyProtection="1"/>
    <xf numFmtId="0" fontId="13" fillId="4" borderId="2" xfId="5" applyFill="1" applyBorder="1" applyProtection="1">
      <protection hidden="1"/>
    </xf>
    <xf numFmtId="0" fontId="13" fillId="4" borderId="0" xfId="5" applyFill="1" applyBorder="1" applyProtection="1">
      <protection hidden="1"/>
    </xf>
    <xf numFmtId="0" fontId="13" fillId="4" borderId="1" xfId="5" applyFill="1" applyBorder="1" applyProtection="1">
      <protection hidden="1"/>
    </xf>
    <xf numFmtId="0" fontId="17" fillId="4" borderId="0" xfId="5" applyFont="1" applyFill="1" applyBorder="1" applyProtection="1">
      <protection hidden="1"/>
    </xf>
    <xf numFmtId="186" fontId="17" fillId="5" borderId="16" xfId="5" applyNumberFormat="1" applyFont="1" applyFill="1" applyBorder="1" applyAlignment="1" applyProtection="1">
      <alignment horizontal="left"/>
      <protection locked="0"/>
    </xf>
    <xf numFmtId="186" fontId="17" fillId="5" borderId="16" xfId="5" applyNumberFormat="1" applyFont="1" applyFill="1" applyBorder="1" applyAlignment="1" applyProtection="1">
      <alignment horizontal="left"/>
      <protection locked="0" hidden="1"/>
    </xf>
    <xf numFmtId="0" fontId="13" fillId="4" borderId="0" xfId="5" quotePrefix="1" applyFill="1" applyBorder="1" applyProtection="1">
      <protection hidden="1"/>
    </xf>
    <xf numFmtId="0" fontId="17" fillId="6" borderId="16" xfId="5" applyFont="1" applyFill="1" applyBorder="1" applyProtection="1">
      <protection hidden="1"/>
    </xf>
    <xf numFmtId="0" fontId="17" fillId="6" borderId="16" xfId="5" applyNumberFormat="1" applyFont="1" applyFill="1" applyBorder="1" applyAlignment="1" applyProtection="1">
      <alignment horizontal="right"/>
      <protection hidden="1"/>
    </xf>
    <xf numFmtId="0" fontId="13" fillId="3" borderId="0" xfId="5" applyFill="1" applyProtection="1"/>
    <xf numFmtId="0" fontId="13" fillId="3" borderId="0" xfId="5" applyNumberFormat="1" applyFill="1" applyAlignment="1" applyProtection="1">
      <alignment horizontal="left"/>
    </xf>
    <xf numFmtId="0" fontId="13" fillId="3" borderId="0" xfId="5" quotePrefix="1" applyFill="1" applyProtection="1"/>
    <xf numFmtId="0" fontId="13" fillId="6" borderId="18" xfId="5" applyFill="1" applyBorder="1" applyProtection="1">
      <protection hidden="1"/>
    </xf>
    <xf numFmtId="0" fontId="13" fillId="6" borderId="19" xfId="5" applyFill="1" applyBorder="1" applyProtection="1">
      <protection hidden="1"/>
    </xf>
    <xf numFmtId="0" fontId="17" fillId="6" borderId="20" xfId="5" applyFont="1" applyFill="1" applyBorder="1" applyProtection="1">
      <protection hidden="1"/>
    </xf>
    <xf numFmtId="0" fontId="17" fillId="6" borderId="16" xfId="5" applyNumberFormat="1" applyFont="1" applyFill="1" applyBorder="1" applyAlignment="1" applyProtection="1">
      <alignment horizontal="left"/>
      <protection hidden="1"/>
    </xf>
    <xf numFmtId="0" fontId="13" fillId="4" borderId="6" xfId="5" applyFill="1" applyBorder="1" applyProtection="1">
      <protection hidden="1"/>
    </xf>
    <xf numFmtId="0" fontId="13" fillId="4" borderId="4" xfId="5" applyFill="1" applyBorder="1" applyProtection="1">
      <protection hidden="1"/>
    </xf>
    <xf numFmtId="0" fontId="13" fillId="4" borderId="3" xfId="5" applyFill="1" applyBorder="1" applyProtection="1">
      <protection hidden="1"/>
    </xf>
    <xf numFmtId="0" fontId="26" fillId="0" borderId="0" xfId="6"/>
    <xf numFmtId="0" fontId="26" fillId="0" borderId="0" xfId="6" quotePrefix="1" applyNumberFormat="1"/>
    <xf numFmtId="0" fontId="26" fillId="0" borderId="0" xfId="6" applyNumberFormat="1"/>
    <xf numFmtId="0" fontId="18" fillId="2" borderId="7" xfId="0" quotePrefix="1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2" fillId="2" borderId="0" xfId="0" applyFont="1" applyFill="1"/>
    <xf numFmtId="0" fontId="28" fillId="0" borderId="23" xfId="0" applyFont="1" applyFill="1" applyBorder="1" applyAlignment="1">
      <alignment horizontal="right" vertical="center" wrapText="1"/>
    </xf>
    <xf numFmtId="0" fontId="29" fillId="0" borderId="16" xfId="0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horizontal="right" vertical="center" wrapText="1"/>
    </xf>
    <xf numFmtId="0" fontId="2" fillId="0" borderId="23" xfId="0" applyFont="1" applyFill="1" applyBorder="1" applyAlignment="1">
      <alignment horizontal="right" vertical="center" wrapText="1"/>
    </xf>
    <xf numFmtId="0" fontId="2" fillId="0" borderId="25" xfId="0" applyFont="1" applyFill="1" applyBorder="1" applyAlignment="1">
      <alignment horizontal="right" vertical="center" wrapText="1"/>
    </xf>
    <xf numFmtId="0" fontId="2" fillId="0" borderId="16" xfId="0" applyFont="1" applyFill="1" applyBorder="1" applyAlignment="1">
      <alignment horizontal="right" vertical="center" wrapText="1"/>
    </xf>
    <xf numFmtId="41" fontId="4" fillId="0" borderId="25" xfId="0" applyNumberFormat="1" applyFont="1" applyFill="1" applyBorder="1" applyAlignment="1">
      <alignment horizontal="right" vertical="center" wrapText="1"/>
    </xf>
    <xf numFmtId="41" fontId="19" fillId="7" borderId="25" xfId="1" applyFont="1" applyFill="1" applyBorder="1" applyAlignment="1" applyProtection="1">
      <alignment horizontal="center" vertical="center"/>
      <protection locked="0"/>
    </xf>
    <xf numFmtId="0" fontId="28" fillId="0" borderId="24" xfId="0" applyFont="1" applyFill="1" applyBorder="1" applyAlignment="1">
      <alignment vertical="center" wrapText="1"/>
    </xf>
    <xf numFmtId="0" fontId="28" fillId="0" borderId="23" xfId="0" applyFont="1" applyFill="1" applyBorder="1" applyAlignment="1">
      <alignment vertical="center" wrapText="1"/>
    </xf>
    <xf numFmtId="41" fontId="19" fillId="7" borderId="25" xfId="1" applyFont="1" applyFill="1" applyBorder="1" applyAlignment="1" applyProtection="1">
      <alignment vertical="center"/>
      <protection locked="0"/>
    </xf>
    <xf numFmtId="41" fontId="19" fillId="7" borderId="26" xfId="1" applyFont="1" applyFill="1" applyBorder="1" applyAlignment="1" applyProtection="1">
      <alignment horizontal="center" vertical="center"/>
      <protection locked="0"/>
    </xf>
    <xf numFmtId="41" fontId="19" fillId="7" borderId="16" xfId="1" applyFont="1" applyFill="1" applyBorder="1" applyAlignment="1" applyProtection="1">
      <alignment horizontal="right" vertical="center"/>
      <protection locked="0"/>
    </xf>
    <xf numFmtId="41" fontId="19" fillId="7" borderId="25" xfId="1" applyFont="1" applyFill="1" applyBorder="1" applyAlignment="1" applyProtection="1">
      <alignment horizontal="right" vertical="center"/>
      <protection locked="0"/>
    </xf>
    <xf numFmtId="41" fontId="19" fillId="7" borderId="21" xfId="1" applyFont="1" applyFill="1" applyBorder="1" applyAlignment="1" applyProtection="1">
      <alignment horizontal="right" vertical="center"/>
      <protection locked="0"/>
    </xf>
    <xf numFmtId="0" fontId="20" fillId="0" borderId="24" xfId="0" applyFont="1" applyFill="1" applyBorder="1" applyAlignment="1">
      <alignment horizontal="right" vertical="center" wrapText="1"/>
    </xf>
    <xf numFmtId="41" fontId="2" fillId="0" borderId="25" xfId="0" applyNumberFormat="1" applyFont="1" applyFill="1" applyBorder="1" applyAlignment="1">
      <alignment horizontal="right" vertical="center" wrapText="1"/>
    </xf>
    <xf numFmtId="41" fontId="2" fillId="0" borderId="16" xfId="0" applyNumberFormat="1" applyFont="1" applyFill="1" applyBorder="1" applyAlignment="1">
      <alignment horizontal="right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9" fillId="0" borderId="24" xfId="0" applyFont="1" applyFill="1" applyBorder="1" applyAlignment="1">
      <alignment vertical="center" wrapText="1"/>
    </xf>
    <xf numFmtId="0" fontId="29" fillId="0" borderId="23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41" fontId="20" fillId="0" borderId="27" xfId="0" applyNumberFormat="1" applyFont="1" applyFill="1" applyBorder="1" applyAlignment="1">
      <alignment horizontal="center" vertical="center" wrapText="1"/>
    </xf>
    <xf numFmtId="41" fontId="19" fillId="7" borderId="21" xfId="1" applyFont="1" applyFill="1" applyBorder="1" applyAlignment="1" applyProtection="1">
      <alignment horizontal="center" vertical="center"/>
      <protection locked="0"/>
    </xf>
    <xf numFmtId="0" fontId="5" fillId="8" borderId="10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vertical="center" wrapText="1"/>
    </xf>
    <xf numFmtId="0" fontId="30" fillId="0" borderId="28" xfId="0" applyFont="1" applyFill="1" applyBorder="1" applyAlignment="1">
      <alignment vertical="center" wrapText="1"/>
    </xf>
    <xf numFmtId="0" fontId="2" fillId="8" borderId="7" xfId="0" applyFont="1" applyFill="1" applyBorder="1" applyAlignment="1">
      <alignment horizontal="right" vertical="center"/>
    </xf>
    <xf numFmtId="0" fontId="2" fillId="9" borderId="16" xfId="0" applyFont="1" applyFill="1" applyBorder="1" applyAlignment="1">
      <alignment horizontal="right" vertical="top" wrapText="1"/>
    </xf>
    <xf numFmtId="0" fontId="2" fillId="9" borderId="16" xfId="0" applyFont="1" applyFill="1" applyBorder="1" applyAlignment="1">
      <alignment horizontal="right" vertical="center" wrapText="1"/>
    </xf>
    <xf numFmtId="0" fontId="2" fillId="9" borderId="16" xfId="7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0" fontId="2" fillId="9" borderId="18" xfId="11" applyNumberFormat="1" applyFont="1" applyFill="1" applyBorder="1" applyAlignment="1">
      <alignment horizontal="justify" vertical="top" wrapText="1"/>
    </xf>
    <xf numFmtId="0" fontId="31" fillId="0" borderId="5" xfId="7" applyFont="1" applyFill="1" applyBorder="1" applyAlignment="1">
      <alignment vertical="center"/>
    </xf>
    <xf numFmtId="0" fontId="31" fillId="0" borderId="11" xfId="7" applyFont="1" applyFill="1" applyBorder="1" applyAlignment="1">
      <alignment vertical="center"/>
    </xf>
    <xf numFmtId="0" fontId="31" fillId="0" borderId="15" xfId="7" applyFont="1" applyFill="1" applyBorder="1" applyAlignment="1">
      <alignment vertical="center"/>
    </xf>
    <xf numFmtId="0" fontId="2" fillId="0" borderId="0" xfId="7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right" vertical="center"/>
    </xf>
    <xf numFmtId="0" fontId="2" fillId="0" borderId="7" xfId="0" quotePrefix="1" applyFont="1" applyFill="1" applyBorder="1" applyAlignment="1">
      <alignment horizontal="right" vertical="center"/>
    </xf>
    <xf numFmtId="0" fontId="13" fillId="0" borderId="0" xfId="5" quotePrefix="1" applyNumberFormat="1"/>
    <xf numFmtId="0" fontId="13" fillId="0" borderId="0" xfId="5"/>
    <xf numFmtId="0" fontId="2" fillId="0" borderId="0" xfId="0" applyFont="1" applyFill="1" applyBorder="1" applyProtection="1"/>
    <xf numFmtId="0" fontId="3" fillId="8" borderId="0" xfId="0" applyFont="1" applyFill="1" applyAlignment="1" applyProtection="1">
      <alignment horizontal="right" vertical="center"/>
    </xf>
    <xf numFmtId="0" fontId="2" fillId="8" borderId="0" xfId="0" applyFont="1" applyFill="1" applyBorder="1" applyAlignment="1" applyProtection="1">
      <alignment vertical="center"/>
    </xf>
    <xf numFmtId="0" fontId="2" fillId="8" borderId="0" xfId="0" applyFont="1" applyFill="1" applyAlignment="1" applyProtection="1">
      <alignment vertical="center"/>
    </xf>
    <xf numFmtId="0" fontId="2" fillId="8" borderId="1" xfId="0" applyFont="1" applyFill="1" applyBorder="1" applyAlignment="1" applyProtection="1">
      <alignment vertical="center"/>
    </xf>
    <xf numFmtId="0" fontId="2" fillId="8" borderId="2" xfId="0" applyFont="1" applyFill="1" applyBorder="1" applyAlignment="1" applyProtection="1">
      <alignment vertical="center"/>
    </xf>
    <xf numFmtId="0" fontId="2" fillId="8" borderId="3" xfId="0" applyFont="1" applyFill="1" applyBorder="1" applyAlignment="1" applyProtection="1">
      <alignment vertical="center"/>
    </xf>
    <xf numFmtId="0" fontId="2" fillId="8" borderId="4" xfId="0" applyFont="1" applyFill="1" applyBorder="1" applyAlignment="1" applyProtection="1">
      <alignment vertical="center"/>
    </xf>
    <xf numFmtId="0" fontId="2" fillId="8" borderId="5" xfId="0" applyFont="1" applyFill="1" applyBorder="1" applyAlignment="1" applyProtection="1">
      <alignment vertical="center"/>
    </xf>
    <xf numFmtId="0" fontId="2" fillId="8" borderId="6" xfId="0" applyFont="1" applyFill="1" applyBorder="1" applyAlignment="1" applyProtection="1">
      <alignment vertical="center"/>
    </xf>
    <xf numFmtId="0" fontId="4" fillId="8" borderId="1" xfId="0" applyFont="1" applyFill="1" applyBorder="1" applyAlignment="1" applyProtection="1">
      <alignment horizontal="left" vertical="center"/>
    </xf>
    <xf numFmtId="0" fontId="18" fillId="2" borderId="7" xfId="0" quotePrefix="1" applyFont="1" applyFill="1" applyBorder="1" applyAlignment="1" applyProtection="1">
      <alignment horizontal="center"/>
    </xf>
    <xf numFmtId="0" fontId="4" fillId="8" borderId="8" xfId="0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horizontal="centerContinuous" vertical="center"/>
    </xf>
    <xf numFmtId="0" fontId="4" fillId="8" borderId="0" xfId="0" applyFont="1" applyFill="1" applyBorder="1" applyAlignment="1" applyProtection="1">
      <alignment horizontal="centerContinuous" vertical="center"/>
    </xf>
    <xf numFmtId="0" fontId="2" fillId="8" borderId="0" xfId="0" applyFont="1" applyFill="1" applyBorder="1" applyAlignment="1" applyProtection="1">
      <alignment horizontal="centerContinuous" vertical="center"/>
    </xf>
    <xf numFmtId="0" fontId="2" fillId="8" borderId="10" xfId="0" applyFont="1" applyFill="1" applyBorder="1" applyAlignment="1" applyProtection="1">
      <alignment vertical="center"/>
    </xf>
    <xf numFmtId="0" fontId="2" fillId="8" borderId="11" xfId="0" applyFont="1" applyFill="1" applyBorder="1" applyAlignment="1" applyProtection="1">
      <alignment vertical="center"/>
    </xf>
    <xf numFmtId="0" fontId="2" fillId="8" borderId="12" xfId="0" applyFont="1" applyFill="1" applyBorder="1" applyAlignment="1" applyProtection="1">
      <alignment vertical="center"/>
    </xf>
    <xf numFmtId="0" fontId="5" fillId="8" borderId="10" xfId="0" applyFont="1" applyFill="1" applyBorder="1" applyAlignment="1" applyProtection="1">
      <alignment vertical="center"/>
    </xf>
    <xf numFmtId="0" fontId="5" fillId="8" borderId="11" xfId="0" applyFont="1" applyFill="1" applyBorder="1" applyAlignment="1" applyProtection="1">
      <alignment vertical="center"/>
    </xf>
    <xf numFmtId="0" fontId="3" fillId="8" borderId="0" xfId="0" applyFont="1" applyFill="1" applyBorder="1" applyAlignment="1" applyProtection="1">
      <alignment horizontal="right" vertical="center"/>
    </xf>
    <xf numFmtId="0" fontId="2" fillId="0" borderId="0" xfId="7" applyFont="1" applyFill="1" applyBorder="1" applyAlignment="1" applyProtection="1">
      <alignment horizontal="left"/>
    </xf>
    <xf numFmtId="0" fontId="9" fillId="8" borderId="29" xfId="0" applyFont="1" applyFill="1" applyBorder="1" applyAlignment="1" applyProtection="1">
      <alignment horizontal="center" vertical="center" wrapText="1"/>
    </xf>
    <xf numFmtId="0" fontId="4" fillId="8" borderId="29" xfId="0" applyFont="1" applyFill="1" applyBorder="1" applyAlignment="1" applyProtection="1">
      <alignment horizontal="center" vertical="center" wrapText="1"/>
    </xf>
    <xf numFmtId="0" fontId="4" fillId="8" borderId="30" xfId="0" applyFont="1" applyFill="1" applyBorder="1" applyAlignment="1" applyProtection="1">
      <alignment horizontal="center" vertical="center" wrapText="1"/>
    </xf>
    <xf numFmtId="0" fontId="9" fillId="8" borderId="31" xfId="0" applyFont="1" applyFill="1" applyBorder="1" applyAlignment="1" applyProtection="1">
      <alignment horizontal="left" vertical="center" wrapText="1"/>
    </xf>
    <xf numFmtId="0" fontId="28" fillId="0" borderId="24" xfId="0" applyFont="1" applyFill="1" applyBorder="1" applyAlignment="1" applyProtection="1">
      <alignment horizontal="right" vertical="center" wrapText="1"/>
    </xf>
    <xf numFmtId="0" fontId="28" fillId="0" borderId="23" xfId="0" applyFont="1" applyFill="1" applyBorder="1" applyAlignment="1" applyProtection="1">
      <alignment horizontal="right" vertical="center" wrapText="1"/>
    </xf>
    <xf numFmtId="0" fontId="28" fillId="0" borderId="32" xfId="0" applyFont="1" applyFill="1" applyBorder="1" applyAlignment="1" applyProtection="1">
      <alignment horizontal="right" vertical="center" wrapText="1"/>
    </xf>
    <xf numFmtId="0" fontId="28" fillId="0" borderId="33" xfId="0" applyFont="1" applyFill="1" applyBorder="1" applyAlignment="1" applyProtection="1">
      <alignment horizontal="right" vertical="center" wrapText="1"/>
    </xf>
    <xf numFmtId="0" fontId="27" fillId="0" borderId="0" xfId="0" applyFont="1" applyFill="1" applyBorder="1" applyProtection="1"/>
    <xf numFmtId="0" fontId="9" fillId="8" borderId="14" xfId="0" applyFont="1" applyFill="1" applyBorder="1" applyAlignment="1" applyProtection="1">
      <alignment horizontal="center" vertical="center" wrapText="1"/>
    </xf>
    <xf numFmtId="0" fontId="10" fillId="8" borderId="14" xfId="0" applyFont="1" applyFill="1" applyBorder="1" applyAlignment="1" applyProtection="1">
      <alignment horizontal="center" vertical="center" wrapText="1"/>
    </xf>
    <xf numFmtId="0" fontId="4" fillId="8" borderId="34" xfId="0" applyFont="1" applyFill="1" applyBorder="1" applyAlignment="1" applyProtection="1">
      <alignment horizontal="center" vertical="center" wrapText="1"/>
    </xf>
    <xf numFmtId="0" fontId="10" fillId="8" borderId="35" xfId="0" applyFont="1" applyFill="1" applyBorder="1" applyAlignment="1" applyProtection="1">
      <alignment horizontal="left" vertical="center" wrapText="1"/>
    </xf>
    <xf numFmtId="0" fontId="29" fillId="0" borderId="25" xfId="0" applyFont="1" applyFill="1" applyBorder="1" applyAlignment="1" applyProtection="1">
      <alignment horizontal="right" vertical="center" wrapText="1"/>
    </xf>
    <xf numFmtId="41" fontId="29" fillId="0" borderId="16" xfId="0" applyNumberFormat="1" applyFont="1" applyFill="1" applyBorder="1" applyAlignment="1" applyProtection="1">
      <alignment horizontal="right" vertical="center" wrapText="1"/>
    </xf>
    <xf numFmtId="41" fontId="29" fillId="0" borderId="36" xfId="0" applyNumberFormat="1" applyFont="1" applyFill="1" applyBorder="1" applyAlignment="1" applyProtection="1">
      <alignment horizontal="right" vertical="center" wrapText="1"/>
    </xf>
    <xf numFmtId="0" fontId="28" fillId="0" borderId="37" xfId="0" applyFont="1" applyFill="1" applyBorder="1" applyAlignment="1" applyProtection="1">
      <alignment horizontal="right" vertical="center" wrapText="1"/>
    </xf>
    <xf numFmtId="0" fontId="4" fillId="8" borderId="10" xfId="0" applyFont="1" applyFill="1" applyBorder="1" applyAlignment="1" applyProtection="1">
      <alignment horizontal="center" vertical="center" wrapText="1"/>
    </xf>
    <xf numFmtId="0" fontId="10" fillId="8" borderId="10" xfId="0" applyFont="1" applyFill="1" applyBorder="1" applyAlignment="1" applyProtection="1">
      <alignment horizontal="center" vertical="center" wrapText="1"/>
    </xf>
    <xf numFmtId="0" fontId="4" fillId="8" borderId="9" xfId="0" applyFont="1" applyFill="1" applyBorder="1" applyAlignment="1" applyProtection="1">
      <alignment horizontal="center" vertical="center" wrapText="1"/>
    </xf>
    <xf numFmtId="0" fontId="10" fillId="8" borderId="11" xfId="0" applyFont="1" applyFill="1" applyBorder="1" applyAlignment="1" applyProtection="1">
      <alignment horizontal="left" vertical="center" wrapText="1"/>
    </xf>
    <xf numFmtId="0" fontId="29" fillId="0" borderId="38" xfId="0" applyFont="1" applyFill="1" applyBorder="1" applyAlignment="1" applyProtection="1">
      <alignment horizontal="right" vertical="center" wrapText="1"/>
    </xf>
    <xf numFmtId="41" fontId="29" fillId="0" borderId="39" xfId="0" applyNumberFormat="1" applyFont="1" applyFill="1" applyBorder="1" applyAlignment="1" applyProtection="1">
      <alignment horizontal="right" vertical="center" wrapText="1"/>
    </xf>
    <xf numFmtId="41" fontId="29" fillId="0" borderId="40" xfId="0" applyNumberFormat="1" applyFont="1" applyFill="1" applyBorder="1" applyAlignment="1" applyProtection="1">
      <alignment horizontal="right" vertical="center" wrapText="1"/>
    </xf>
    <xf numFmtId="0" fontId="28" fillId="0" borderId="41" xfId="0" applyFont="1" applyFill="1" applyBorder="1" applyAlignment="1" applyProtection="1">
      <alignment horizontal="right" vertical="center" wrapText="1"/>
    </xf>
    <xf numFmtId="0" fontId="9" fillId="8" borderId="8" xfId="0" applyFont="1" applyFill="1" applyBorder="1" applyAlignment="1" applyProtection="1">
      <alignment horizontal="center" vertical="center" wrapText="1"/>
    </xf>
    <xf numFmtId="0" fontId="4" fillId="8" borderId="7" xfId="0" applyFont="1" applyFill="1" applyBorder="1" applyAlignment="1" applyProtection="1">
      <alignment horizontal="center" vertical="center" wrapText="1"/>
    </xf>
    <xf numFmtId="0" fontId="9" fillId="8" borderId="42" xfId="0" applyFont="1" applyFill="1" applyBorder="1" applyAlignment="1" applyProtection="1">
      <alignment horizontal="left" vertical="center" wrapText="1"/>
    </xf>
    <xf numFmtId="41" fontId="2" fillId="0" borderId="10" xfId="0" applyNumberFormat="1" applyFont="1" applyFill="1" applyBorder="1" applyAlignment="1" applyProtection="1">
      <alignment horizontal="right" vertical="center" wrapText="1"/>
    </xf>
    <xf numFmtId="41" fontId="29" fillId="0" borderId="43" xfId="0" applyNumberFormat="1" applyFont="1" applyFill="1" applyBorder="1" applyAlignment="1" applyProtection="1">
      <alignment horizontal="right" vertical="center" wrapText="1"/>
    </xf>
    <xf numFmtId="41" fontId="29" fillId="0" borderId="44" xfId="0" applyNumberFormat="1" applyFont="1" applyFill="1" applyBorder="1" applyAlignment="1" applyProtection="1">
      <alignment horizontal="right" vertical="center" wrapText="1"/>
    </xf>
    <xf numFmtId="0" fontId="28" fillId="0" borderId="42" xfId="0" applyFont="1" applyFill="1" applyBorder="1" applyAlignment="1" applyProtection="1">
      <alignment horizontal="right" vertical="center" wrapText="1"/>
    </xf>
    <xf numFmtId="0" fontId="2" fillId="0" borderId="8" xfId="0" applyFont="1" applyFill="1" applyBorder="1" applyAlignment="1" applyProtection="1">
      <alignment horizontal="right" vertical="center" wrapText="1"/>
    </xf>
    <xf numFmtId="41" fontId="29" fillId="0" borderId="22" xfId="0" applyNumberFormat="1" applyFont="1" applyFill="1" applyBorder="1" applyAlignment="1" applyProtection="1">
      <alignment horizontal="right" vertical="center" wrapText="1"/>
    </xf>
    <xf numFmtId="41" fontId="29" fillId="0" borderId="28" xfId="0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 applyAlignment="1" applyProtection="1">
      <alignment horizontal="right" vertical="center" wrapText="1"/>
    </xf>
    <xf numFmtId="41" fontId="29" fillId="0" borderId="45" xfId="0" applyNumberFormat="1" applyFont="1" applyFill="1" applyBorder="1" applyAlignment="1" applyProtection="1">
      <alignment horizontal="right" vertical="center" wrapText="1"/>
    </xf>
    <xf numFmtId="0" fontId="28" fillId="0" borderId="28" xfId="0" applyFont="1" applyFill="1" applyBorder="1" applyAlignment="1" applyProtection="1">
      <alignment horizontal="right" vertical="center" wrapText="1"/>
    </xf>
    <xf numFmtId="49" fontId="9" fillId="8" borderId="3" xfId="0" applyNumberFormat="1" applyFont="1" applyFill="1" applyBorder="1" applyAlignment="1" applyProtection="1">
      <alignment horizontal="center" vertical="center" wrapText="1"/>
    </xf>
    <xf numFmtId="0" fontId="4" fillId="8" borderId="3" xfId="0" applyFont="1" applyFill="1" applyBorder="1" applyAlignment="1" applyProtection="1">
      <alignment horizontal="center" vertical="center" wrapText="1"/>
    </xf>
    <xf numFmtId="0" fontId="4" fillId="8" borderId="17" xfId="0" applyFont="1" applyFill="1" applyBorder="1" applyAlignment="1" applyProtection="1">
      <alignment horizontal="center" vertical="center" wrapText="1"/>
    </xf>
    <xf numFmtId="0" fontId="9" fillId="8" borderId="6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right" vertical="center" wrapText="1"/>
    </xf>
    <xf numFmtId="0" fontId="2" fillId="0" borderId="46" xfId="0" applyFont="1" applyFill="1" applyBorder="1" applyAlignment="1" applyProtection="1">
      <alignment horizontal="right" vertical="center" wrapText="1"/>
    </xf>
    <xf numFmtId="0" fontId="28" fillId="0" borderId="47" xfId="0" applyFont="1" applyFill="1" applyBorder="1" applyAlignment="1" applyProtection="1">
      <alignment horizontal="right" vertical="center" wrapText="1"/>
    </xf>
    <xf numFmtId="0" fontId="9" fillId="8" borderId="29" xfId="0" applyFont="1" applyFill="1" applyBorder="1" applyAlignment="1" applyProtection="1">
      <alignment horizontal="left" vertical="center" wrapText="1"/>
    </xf>
    <xf numFmtId="0" fontId="2" fillId="0" borderId="24" xfId="0" applyFont="1" applyFill="1" applyBorder="1" applyAlignment="1" applyProtection="1">
      <alignment horizontal="right" vertical="center" wrapText="1"/>
    </xf>
    <xf numFmtId="0" fontId="2" fillId="0" borderId="23" xfId="0" applyFont="1" applyFill="1" applyBorder="1" applyAlignment="1" applyProtection="1">
      <alignment horizontal="right" vertical="center" wrapText="1"/>
    </xf>
    <xf numFmtId="49" fontId="9" fillId="8" borderId="48" xfId="0" applyNumberFormat="1" applyFont="1" applyFill="1" applyBorder="1" applyAlignment="1" applyProtection="1">
      <alignment horizontal="center" vertical="center" wrapText="1"/>
    </xf>
    <xf numFmtId="49" fontId="3" fillId="8" borderId="49" xfId="0" applyNumberFormat="1" applyFont="1" applyFill="1" applyBorder="1" applyAlignment="1" applyProtection="1">
      <alignment horizontal="center" vertical="center" wrapText="1"/>
    </xf>
    <xf numFmtId="0" fontId="10" fillId="8" borderId="14" xfId="0" applyFont="1" applyFill="1" applyBorder="1" applyAlignment="1" applyProtection="1">
      <alignment horizontal="left" vertical="center" wrapText="1"/>
    </xf>
    <xf numFmtId="0" fontId="4" fillId="0" borderId="25" xfId="0" applyFont="1" applyFill="1" applyBorder="1" applyAlignment="1" applyProtection="1">
      <alignment horizontal="right" vertical="center" wrapText="1"/>
    </xf>
    <xf numFmtId="0" fontId="4" fillId="0" borderId="16" xfId="0" applyFont="1" applyFill="1" applyBorder="1" applyAlignment="1" applyProtection="1">
      <alignment horizontal="right" vertical="center" wrapText="1"/>
    </xf>
    <xf numFmtId="0" fontId="28" fillId="0" borderId="36" xfId="0" applyFont="1" applyFill="1" applyBorder="1" applyAlignment="1" applyProtection="1">
      <alignment horizontal="right" vertical="center" wrapText="1"/>
    </xf>
    <xf numFmtId="0" fontId="4" fillId="8" borderId="48" xfId="0" applyFont="1" applyFill="1" applyBorder="1" applyAlignment="1" applyProtection="1">
      <alignment horizontal="center" vertical="center" wrapText="1"/>
    </xf>
    <xf numFmtId="0" fontId="3" fillId="8" borderId="50" xfId="0" applyFont="1" applyFill="1" applyBorder="1" applyAlignment="1" applyProtection="1">
      <alignment horizontal="left" vertical="center" wrapText="1"/>
    </xf>
    <xf numFmtId="0" fontId="29" fillId="0" borderId="16" xfId="0" applyFont="1" applyFill="1" applyBorder="1" applyAlignment="1" applyProtection="1">
      <alignment horizontal="right" vertical="center" wrapText="1"/>
    </xf>
    <xf numFmtId="0" fontId="3" fillId="8" borderId="49" xfId="0" applyFont="1" applyFill="1" applyBorder="1" applyAlignment="1" applyProtection="1">
      <alignment horizontal="center" vertical="center" wrapText="1"/>
    </xf>
    <xf numFmtId="49" fontId="9" fillId="8" borderId="50" xfId="0" applyNumberFormat="1" applyFont="1" applyFill="1" applyBorder="1" applyAlignment="1" applyProtection="1">
      <alignment horizontal="center" vertical="center" wrapText="1"/>
    </xf>
    <xf numFmtId="0" fontId="4" fillId="8" borderId="50" xfId="0" applyFont="1" applyFill="1" applyBorder="1" applyAlignment="1" applyProtection="1">
      <alignment horizontal="center" vertical="center" wrapText="1"/>
    </xf>
    <xf numFmtId="49" fontId="9" fillId="8" borderId="34" xfId="0" applyNumberFormat="1" applyFont="1" applyFill="1" applyBorder="1" applyAlignment="1" applyProtection="1">
      <alignment horizontal="center" vertical="center" wrapText="1"/>
    </xf>
    <xf numFmtId="0" fontId="10" fillId="8" borderId="34" xfId="0" applyFont="1" applyFill="1" applyBorder="1" applyAlignment="1" applyProtection="1">
      <alignment horizontal="center" vertical="center" wrapText="1"/>
    </xf>
    <xf numFmtId="0" fontId="3" fillId="8" borderId="34" xfId="0" applyFont="1" applyFill="1" applyBorder="1" applyAlignment="1" applyProtection="1">
      <alignment horizontal="center" vertical="center" wrapText="1"/>
    </xf>
    <xf numFmtId="0" fontId="3" fillId="8" borderId="14" xfId="0" applyFont="1" applyFill="1" applyBorder="1" applyAlignment="1" applyProtection="1">
      <alignment horizontal="left" vertical="center" wrapText="1"/>
    </xf>
    <xf numFmtId="41" fontId="29" fillId="0" borderId="25" xfId="0" applyNumberFormat="1" applyFont="1" applyFill="1" applyBorder="1" applyAlignment="1" applyProtection="1">
      <alignment horizontal="right" vertical="center" wrapText="1"/>
    </xf>
    <xf numFmtId="0" fontId="3" fillId="8" borderId="51" xfId="0" applyFont="1" applyFill="1" applyBorder="1" applyAlignment="1" applyProtection="1">
      <alignment horizontal="center" vertical="center" wrapText="1"/>
    </xf>
    <xf numFmtId="0" fontId="3" fillId="8" borderId="13" xfId="0" applyFont="1" applyFill="1" applyBorder="1" applyAlignment="1" applyProtection="1">
      <alignment horizontal="left" vertical="center" wrapText="1"/>
    </xf>
    <xf numFmtId="41" fontId="29" fillId="0" borderId="38" xfId="0" applyNumberFormat="1" applyFont="1" applyFill="1" applyBorder="1" applyAlignment="1" applyProtection="1">
      <alignment horizontal="right" vertical="center" wrapText="1"/>
    </xf>
    <xf numFmtId="0" fontId="28" fillId="0" borderId="40" xfId="0" applyFont="1" applyFill="1" applyBorder="1" applyAlignment="1" applyProtection="1">
      <alignment horizontal="right" vertical="center" wrapText="1"/>
    </xf>
    <xf numFmtId="49" fontId="9" fillId="8" borderId="8" xfId="0" applyNumberFormat="1" applyFont="1" applyFill="1" applyBorder="1" applyAlignment="1" applyProtection="1">
      <alignment horizontal="center" vertical="center" wrapText="1"/>
    </xf>
    <xf numFmtId="41" fontId="29" fillId="0" borderId="27" xfId="0" applyNumberFormat="1" applyFont="1" applyFill="1" applyBorder="1" applyAlignment="1" applyProtection="1">
      <alignment horizontal="right" vertical="center" wrapText="1"/>
    </xf>
    <xf numFmtId="0" fontId="28" fillId="0" borderId="52" xfId="0" applyFont="1" applyFill="1" applyBorder="1" applyAlignment="1" applyProtection="1">
      <alignment horizontal="right" vertical="center" wrapText="1"/>
    </xf>
    <xf numFmtId="41" fontId="29" fillId="0" borderId="21" xfId="0" applyNumberFormat="1" applyFont="1" applyFill="1" applyBorder="1" applyAlignment="1" applyProtection="1">
      <alignment horizontal="right" vertical="center" wrapText="1"/>
    </xf>
    <xf numFmtId="0" fontId="9" fillId="8" borderId="10" xfId="0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</xf>
    <xf numFmtId="0" fontId="5" fillId="8" borderId="12" xfId="0" applyFont="1" applyFill="1" applyBorder="1" applyAlignment="1" applyProtection="1">
      <alignment horizontal="left" vertical="center" wrapText="1"/>
    </xf>
    <xf numFmtId="0" fontId="20" fillId="0" borderId="43" xfId="0" applyFont="1" applyFill="1" applyBorder="1" applyAlignment="1" applyProtection="1">
      <alignment horizontal="right" vertical="center" wrapText="1"/>
    </xf>
    <xf numFmtId="0" fontId="32" fillId="0" borderId="52" xfId="0" applyFont="1" applyFill="1" applyBorder="1" applyAlignment="1" applyProtection="1">
      <alignment horizontal="right" vertical="center" wrapText="1"/>
    </xf>
    <xf numFmtId="0" fontId="9" fillId="8" borderId="49" xfId="0" applyFont="1" applyFill="1" applyBorder="1" applyAlignment="1" applyProtection="1">
      <alignment horizontal="center" vertical="center" wrapText="1"/>
    </xf>
    <xf numFmtId="0" fontId="4" fillId="8" borderId="19" xfId="0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 applyProtection="1">
      <alignment horizontal="right" vertical="center" wrapText="1"/>
    </xf>
    <xf numFmtId="0" fontId="3" fillId="8" borderId="53" xfId="0" applyFont="1" applyFill="1" applyBorder="1" applyAlignment="1" applyProtection="1">
      <alignment horizontal="right" vertical="center"/>
    </xf>
    <xf numFmtId="0" fontId="10" fillId="8" borderId="19" xfId="0" applyFont="1" applyFill="1" applyBorder="1" applyAlignment="1" applyProtection="1">
      <alignment horizontal="center" vertical="center" wrapText="1"/>
    </xf>
    <xf numFmtId="0" fontId="2" fillId="8" borderId="49" xfId="0" applyFont="1" applyFill="1" applyBorder="1" applyAlignment="1" applyProtection="1">
      <alignment horizontal="center" vertical="center" wrapText="1"/>
    </xf>
    <xf numFmtId="0" fontId="10" fillId="8" borderId="50" xfId="0" applyFont="1" applyFill="1" applyBorder="1" applyAlignment="1" applyProtection="1">
      <alignment horizontal="left" wrapText="1"/>
    </xf>
    <xf numFmtId="0" fontId="2" fillId="0" borderId="25" xfId="0" applyFont="1" applyFill="1" applyBorder="1" applyAlignment="1" applyProtection="1">
      <alignment horizontal="right" vertical="center" wrapText="1"/>
    </xf>
    <xf numFmtId="0" fontId="2" fillId="0" borderId="16" xfId="0" applyFont="1" applyFill="1" applyBorder="1" applyAlignment="1" applyProtection="1">
      <alignment horizontal="right" vertical="center" wrapText="1"/>
    </xf>
    <xf numFmtId="0" fontId="3" fillId="8" borderId="19" xfId="0" applyFont="1" applyFill="1" applyBorder="1" applyAlignment="1" applyProtection="1">
      <alignment horizontal="center" vertical="center" wrapText="1"/>
    </xf>
    <xf numFmtId="0" fontId="29" fillId="0" borderId="36" xfId="0" applyFont="1" applyFill="1" applyBorder="1" applyAlignment="1" applyProtection="1">
      <alignment horizontal="right" vertical="center" wrapText="1"/>
    </xf>
    <xf numFmtId="0" fontId="3" fillId="8" borderId="1" xfId="0" applyFont="1" applyFill="1" applyBorder="1" applyAlignment="1" applyProtection="1">
      <alignment vertical="center"/>
    </xf>
    <xf numFmtId="0" fontId="2" fillId="0" borderId="36" xfId="0" applyFont="1" applyFill="1" applyBorder="1" applyAlignment="1" applyProtection="1">
      <alignment horizontal="right" vertical="center" wrapText="1"/>
    </xf>
    <xf numFmtId="0" fontId="3" fillId="8" borderId="35" xfId="0" applyFont="1" applyFill="1" applyBorder="1" applyAlignment="1" applyProtection="1">
      <alignment horizontal="center" vertical="center" wrapText="1"/>
    </xf>
    <xf numFmtId="0" fontId="3" fillId="8" borderId="49" xfId="0" applyFont="1" applyFill="1" applyBorder="1" applyAlignment="1" applyProtection="1">
      <alignment horizontal="right" vertical="center"/>
    </xf>
    <xf numFmtId="0" fontId="10" fillId="8" borderId="35" xfId="0" applyFont="1" applyFill="1" applyBorder="1" applyAlignment="1" applyProtection="1">
      <alignment horizontal="center" vertical="center" wrapText="1"/>
    </xf>
    <xf numFmtId="0" fontId="10" fillId="8" borderId="50" xfId="0" applyFont="1" applyFill="1" applyBorder="1" applyAlignment="1" applyProtection="1">
      <alignment horizontal="left" vertical="center" wrapText="1"/>
    </xf>
    <xf numFmtId="0" fontId="3" fillId="8" borderId="50" xfId="0" applyFont="1" applyFill="1" applyBorder="1" applyAlignment="1" applyProtection="1">
      <alignment vertical="center"/>
    </xf>
    <xf numFmtId="0" fontId="11" fillId="8" borderId="51" xfId="0" applyFont="1" applyFill="1" applyBorder="1" applyAlignment="1" applyProtection="1">
      <alignment horizontal="center" vertical="center" wrapText="1"/>
    </xf>
    <xf numFmtId="0" fontId="3" fillId="8" borderId="54" xfId="0" applyFont="1" applyFill="1" applyBorder="1" applyAlignment="1" applyProtection="1">
      <alignment horizontal="center" vertical="center" wrapText="1"/>
    </xf>
    <xf numFmtId="0" fontId="3" fillId="8" borderId="53" xfId="0" applyFont="1" applyFill="1" applyBorder="1" applyAlignment="1" applyProtection="1">
      <alignment horizontal="center" vertical="center" wrapText="1"/>
    </xf>
    <xf numFmtId="0" fontId="3" fillId="8" borderId="48" xfId="0" applyFont="1" applyFill="1" applyBorder="1" applyAlignment="1" applyProtection="1">
      <alignment horizontal="left" vertical="center" wrapText="1"/>
    </xf>
    <xf numFmtId="0" fontId="29" fillId="0" borderId="39" xfId="0" applyFont="1" applyFill="1" applyBorder="1" applyAlignment="1" applyProtection="1">
      <alignment horizontal="right" vertical="center" wrapText="1"/>
    </xf>
    <xf numFmtId="0" fontId="29" fillId="0" borderId="40" xfId="0" applyFont="1" applyFill="1" applyBorder="1" applyAlignment="1" applyProtection="1">
      <alignment horizontal="right" vertical="center" wrapText="1"/>
    </xf>
    <xf numFmtId="0" fontId="9" fillId="8" borderId="7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right" vertical="center"/>
    </xf>
    <xf numFmtId="0" fontId="3" fillId="8" borderId="7" xfId="0" applyFont="1" applyFill="1" applyBorder="1" applyAlignment="1" applyProtection="1">
      <alignment horizontal="center" vertical="center" wrapText="1"/>
    </xf>
    <xf numFmtId="0" fontId="9" fillId="8" borderId="7" xfId="0" applyFont="1" applyFill="1" applyBorder="1" applyAlignment="1" applyProtection="1">
      <alignment horizontal="left" vertical="center" wrapText="1"/>
    </xf>
    <xf numFmtId="0" fontId="29" fillId="0" borderId="21" xfId="0" applyFont="1" applyFill="1" applyBorder="1" applyAlignment="1" applyProtection="1">
      <alignment horizontal="right" vertical="center" wrapText="1"/>
    </xf>
    <xf numFmtId="0" fontId="29" fillId="0" borderId="55" xfId="0" applyFont="1" applyFill="1" applyBorder="1" applyAlignment="1" applyProtection="1">
      <alignment horizontal="right" vertical="center" wrapText="1"/>
    </xf>
    <xf numFmtId="0" fontId="9" fillId="8" borderId="17" xfId="0" applyFont="1" applyFill="1" applyBorder="1" applyAlignment="1" applyProtection="1">
      <alignment horizontal="center" vertical="center" wrapText="1"/>
    </xf>
    <xf numFmtId="0" fontId="3" fillId="8" borderId="4" xfId="0" applyFont="1" applyFill="1" applyBorder="1" applyAlignment="1" applyProtection="1">
      <alignment horizontal="center" vertical="center" wrapText="1"/>
    </xf>
    <xf numFmtId="0" fontId="3" fillId="8" borderId="17" xfId="0" applyFont="1" applyFill="1" applyBorder="1" applyAlignment="1" applyProtection="1">
      <alignment horizontal="center" vertical="center" wrapText="1"/>
    </xf>
    <xf numFmtId="0" fontId="9" fillId="8" borderId="17" xfId="0" applyFont="1" applyFill="1" applyBorder="1" applyAlignment="1" applyProtection="1">
      <alignment horizontal="left" vertical="center" wrapText="1"/>
    </xf>
    <xf numFmtId="0" fontId="3" fillId="8" borderId="30" xfId="0" applyFont="1" applyFill="1" applyBorder="1" applyAlignment="1" applyProtection="1">
      <alignment horizontal="center" vertical="center" wrapText="1"/>
    </xf>
    <xf numFmtId="0" fontId="9" fillId="8" borderId="30" xfId="0" applyFont="1" applyFill="1" applyBorder="1" applyAlignment="1" applyProtection="1">
      <alignment horizontal="left" vertical="center" wrapText="1"/>
    </xf>
    <xf numFmtId="0" fontId="29" fillId="0" borderId="56" xfId="0" applyFont="1" applyFill="1" applyBorder="1" applyAlignment="1" applyProtection="1">
      <alignment horizontal="right" vertical="center" wrapText="1"/>
    </xf>
    <xf numFmtId="0" fontId="29" fillId="0" borderId="57" xfId="0" applyFont="1" applyFill="1" applyBorder="1" applyAlignment="1" applyProtection="1">
      <alignment horizontal="right" vertical="center" wrapText="1"/>
    </xf>
    <xf numFmtId="49" fontId="9" fillId="8" borderId="30" xfId="0" applyNumberFormat="1" applyFont="1" applyFill="1" applyBorder="1" applyAlignment="1" applyProtection="1">
      <alignment horizontal="center" vertical="center" wrapText="1"/>
    </xf>
    <xf numFmtId="49" fontId="4" fillId="8" borderId="35" xfId="0" applyNumberFormat="1" applyFont="1" applyFill="1" applyBorder="1" applyAlignment="1" applyProtection="1">
      <alignment horizontal="center" vertical="center" wrapText="1"/>
    </xf>
    <xf numFmtId="49" fontId="4" fillId="8" borderId="30" xfId="0" applyNumberFormat="1" applyFont="1" applyFill="1" applyBorder="1" applyAlignment="1" applyProtection="1">
      <alignment horizontal="center" vertical="center" wrapText="1"/>
    </xf>
    <xf numFmtId="0" fontId="29" fillId="0" borderId="24" xfId="0" applyFont="1" applyFill="1" applyBorder="1" applyAlignment="1" applyProtection="1">
      <alignment horizontal="right" vertical="center" wrapText="1"/>
    </xf>
    <xf numFmtId="0" fontId="29" fillId="0" borderId="23" xfId="0" applyFont="1" applyFill="1" applyBorder="1" applyAlignment="1" applyProtection="1">
      <alignment horizontal="right" vertical="center" wrapText="1"/>
    </xf>
    <xf numFmtId="49" fontId="3" fillId="8" borderId="49" xfId="0" applyNumberFormat="1" applyFont="1" applyFill="1" applyBorder="1" applyAlignment="1" applyProtection="1">
      <alignment horizontal="right" vertical="center"/>
    </xf>
    <xf numFmtId="49" fontId="10" fillId="8" borderId="19" xfId="0" applyNumberFormat="1" applyFont="1" applyFill="1" applyBorder="1" applyAlignment="1" applyProtection="1">
      <alignment horizontal="center" vertical="center" wrapText="1"/>
    </xf>
    <xf numFmtId="49" fontId="2" fillId="8" borderId="49" xfId="0" applyNumberFormat="1" applyFont="1" applyFill="1" applyBorder="1" applyAlignment="1" applyProtection="1">
      <alignment horizontal="center" vertical="center" wrapText="1"/>
    </xf>
    <xf numFmtId="0" fontId="10" fillId="8" borderId="19" xfId="0" applyFont="1" applyFill="1" applyBorder="1" applyAlignment="1" applyProtection="1">
      <alignment horizontal="left" vertical="center" wrapText="1"/>
    </xf>
    <xf numFmtId="49" fontId="3" fillId="8" borderId="34" xfId="0" applyNumberFormat="1" applyFont="1" applyFill="1" applyBorder="1" applyAlignment="1" applyProtection="1">
      <alignment horizontal="center" vertical="center" wrapText="1"/>
    </xf>
    <xf numFmtId="49" fontId="3" fillId="8" borderId="35" xfId="0" applyNumberFormat="1" applyFont="1" applyFill="1" applyBorder="1" applyAlignment="1" applyProtection="1">
      <alignment horizontal="center" vertical="center" wrapText="1"/>
    </xf>
    <xf numFmtId="0" fontId="3" fillId="8" borderId="35" xfId="0" applyFont="1" applyFill="1" applyBorder="1" applyAlignment="1" applyProtection="1">
      <alignment horizontal="left" vertical="center" wrapText="1"/>
    </xf>
    <xf numFmtId="0" fontId="29" fillId="0" borderId="26" xfId="0" applyFont="1" applyFill="1" applyBorder="1" applyAlignment="1" applyProtection="1">
      <alignment horizontal="right" vertical="center" wrapText="1"/>
    </xf>
    <xf numFmtId="0" fontId="29" fillId="0" borderId="58" xfId="0" applyFont="1" applyFill="1" applyBorder="1" applyAlignment="1" applyProtection="1">
      <alignment horizontal="right" vertical="center" wrapText="1"/>
    </xf>
    <xf numFmtId="0" fontId="28" fillId="0" borderId="59" xfId="0" applyFont="1" applyFill="1" applyBorder="1" applyAlignment="1" applyProtection="1">
      <alignment horizontal="right" vertical="center" wrapText="1"/>
    </xf>
    <xf numFmtId="49" fontId="4" fillId="8" borderId="31" xfId="0" applyNumberFormat="1" applyFont="1" applyFill="1" applyBorder="1" applyAlignment="1" applyProtection="1">
      <alignment horizontal="center" vertical="center" wrapText="1"/>
    </xf>
    <xf numFmtId="0" fontId="4" fillId="8" borderId="31" xfId="0" applyFont="1" applyFill="1" applyBorder="1" applyAlignment="1" applyProtection="1">
      <alignment horizontal="left" vertical="center" wrapText="1"/>
    </xf>
    <xf numFmtId="49" fontId="10" fillId="8" borderId="35" xfId="0" applyNumberFormat="1" applyFont="1" applyFill="1" applyBorder="1" applyAlignment="1" applyProtection="1">
      <alignment horizontal="center" vertical="center" wrapText="1"/>
    </xf>
    <xf numFmtId="49" fontId="4" fillId="8" borderId="34" xfId="0" applyNumberFormat="1" applyFont="1" applyFill="1" applyBorder="1" applyAlignment="1" applyProtection="1">
      <alignment horizontal="center" vertical="center" wrapText="1"/>
    </xf>
    <xf numFmtId="0" fontId="3" fillId="8" borderId="19" xfId="0" applyFont="1" applyFill="1" applyBorder="1" applyAlignment="1" applyProtection="1">
      <alignment horizontal="left" vertical="center" wrapText="1"/>
    </xf>
    <xf numFmtId="49" fontId="2" fillId="8" borderId="49" xfId="0" applyNumberFormat="1" applyFont="1" applyFill="1" applyBorder="1" applyProtection="1"/>
    <xf numFmtId="0" fontId="9" fillId="8" borderId="35" xfId="0" applyFont="1" applyFill="1" applyBorder="1" applyAlignment="1" applyProtection="1">
      <alignment horizontal="left" vertical="center" wrapText="1"/>
    </xf>
    <xf numFmtId="0" fontId="2" fillId="0" borderId="60" xfId="0" applyFont="1" applyFill="1" applyBorder="1" applyAlignment="1" applyProtection="1">
      <alignment horizontal="right" vertical="center" wrapText="1"/>
    </xf>
    <xf numFmtId="0" fontId="2" fillId="0" borderId="45" xfId="0" applyFont="1" applyFill="1" applyBorder="1" applyAlignment="1" applyProtection="1">
      <alignment horizontal="right" vertical="center" wrapText="1"/>
    </xf>
    <xf numFmtId="49" fontId="3" fillId="8" borderId="53" xfId="0" applyNumberFormat="1" applyFont="1" applyFill="1" applyBorder="1" applyAlignment="1" applyProtection="1">
      <alignment horizontal="right" vertical="center"/>
    </xf>
    <xf numFmtId="49" fontId="3" fillId="8" borderId="19" xfId="0" applyNumberFormat="1" applyFont="1" applyFill="1" applyBorder="1" applyAlignment="1" applyProtection="1">
      <alignment horizontal="center" vertical="center" wrapText="1"/>
    </xf>
    <xf numFmtId="49" fontId="4" fillId="8" borderId="33" xfId="0" applyNumberFormat="1" applyFont="1" applyFill="1" applyBorder="1" applyAlignment="1" applyProtection="1">
      <alignment horizontal="center" vertical="center" wrapText="1"/>
    </xf>
    <xf numFmtId="49" fontId="10" fillId="8" borderId="49" xfId="0" applyNumberFormat="1" applyFont="1" applyFill="1" applyBorder="1" applyAlignment="1" applyProtection="1">
      <alignment horizontal="center" vertical="center" wrapText="1"/>
    </xf>
    <xf numFmtId="49" fontId="2" fillId="8" borderId="37" xfId="0" applyNumberFormat="1" applyFont="1" applyFill="1" applyBorder="1" applyAlignment="1" applyProtection="1">
      <alignment horizontal="center" vertical="center" wrapText="1"/>
    </xf>
    <xf numFmtId="49" fontId="3" fillId="8" borderId="37" xfId="0" applyNumberFormat="1" applyFont="1" applyFill="1" applyBorder="1" applyAlignment="1" applyProtection="1">
      <alignment horizontal="center" vertical="center" wrapText="1"/>
    </xf>
    <xf numFmtId="49" fontId="3" fillId="8" borderId="61" xfId="0" applyNumberFormat="1" applyFont="1" applyFill="1" applyBorder="1" applyAlignment="1" applyProtection="1">
      <alignment horizontal="right" vertical="center"/>
    </xf>
    <xf numFmtId="49" fontId="10" fillId="8" borderId="61" xfId="0" applyNumberFormat="1" applyFont="1" applyFill="1" applyBorder="1" applyAlignment="1" applyProtection="1">
      <alignment horizontal="center" vertical="center" wrapText="1"/>
    </xf>
    <xf numFmtId="49" fontId="2" fillId="8" borderId="41" xfId="0" applyNumberFormat="1" applyFont="1" applyFill="1" applyBorder="1" applyAlignment="1" applyProtection="1">
      <alignment horizontal="center" vertical="center" wrapText="1"/>
    </xf>
    <xf numFmtId="0" fontId="10" fillId="8" borderId="13" xfId="0" applyFont="1" applyFill="1" applyBorder="1" applyAlignment="1" applyProtection="1">
      <alignment horizontal="left" vertical="center" wrapText="1"/>
    </xf>
    <xf numFmtId="49" fontId="9" fillId="8" borderId="33" xfId="0" applyNumberFormat="1" applyFont="1" applyFill="1" applyBorder="1" applyAlignment="1" applyProtection="1">
      <alignment horizontal="center" vertical="center" wrapText="1"/>
    </xf>
    <xf numFmtId="49" fontId="9" fillId="8" borderId="7" xfId="0" applyNumberFormat="1" applyFont="1" applyFill="1" applyBorder="1" applyAlignment="1" applyProtection="1">
      <alignment horizontal="center" vertical="center" wrapText="1"/>
    </xf>
    <xf numFmtId="49" fontId="4" fillId="8" borderId="7" xfId="0" applyNumberFormat="1" applyFont="1" applyFill="1" applyBorder="1" applyAlignment="1" applyProtection="1">
      <alignment horizontal="center" vertical="center" wrapText="1"/>
    </xf>
    <xf numFmtId="49" fontId="4" fillId="8" borderId="42" xfId="0" applyNumberFormat="1" applyFont="1" applyFill="1" applyBorder="1" applyAlignment="1" applyProtection="1">
      <alignment horizontal="center" vertical="center" wrapText="1"/>
    </xf>
    <xf numFmtId="49" fontId="9" fillId="8" borderId="9" xfId="0" applyNumberFormat="1" applyFont="1" applyFill="1" applyBorder="1" applyAlignment="1" applyProtection="1">
      <alignment horizontal="center" vertical="center" wrapText="1"/>
    </xf>
    <xf numFmtId="49" fontId="4" fillId="8" borderId="9" xfId="0" applyNumberFormat="1" applyFont="1" applyFill="1" applyBorder="1" applyAlignment="1" applyProtection="1">
      <alignment horizontal="center" vertical="center" wrapText="1"/>
    </xf>
    <xf numFmtId="49" fontId="4" fillId="8" borderId="12" xfId="0" applyNumberFormat="1" applyFont="1" applyFill="1" applyBorder="1" applyAlignment="1" applyProtection="1">
      <alignment horizontal="center" vertical="center" wrapText="1"/>
    </xf>
    <xf numFmtId="0" fontId="9" fillId="8" borderId="12" xfId="0" applyFont="1" applyFill="1" applyBorder="1" applyAlignment="1" applyProtection="1">
      <alignment horizontal="left" vertical="center" wrapText="1"/>
    </xf>
    <xf numFmtId="49" fontId="9" fillId="8" borderId="10" xfId="0" applyNumberFormat="1" applyFont="1" applyFill="1" applyBorder="1" applyAlignment="1" applyProtection="1">
      <alignment horizontal="center" vertical="center" wrapText="1"/>
    </xf>
    <xf numFmtId="49" fontId="4" fillId="8" borderId="10" xfId="0" applyNumberFormat="1" applyFont="1" applyFill="1" applyBorder="1" applyAlignment="1" applyProtection="1">
      <alignment horizontal="center" vertical="center" wrapText="1"/>
    </xf>
    <xf numFmtId="0" fontId="5" fillId="8" borderId="10" xfId="0" applyFont="1" applyFill="1" applyBorder="1" applyAlignment="1" applyProtection="1">
      <alignment horizontal="left" vertical="center" wrapText="1"/>
    </xf>
    <xf numFmtId="49" fontId="4" fillId="8" borderId="29" xfId="0" applyNumberFormat="1" applyFont="1" applyFill="1" applyBorder="1" applyAlignment="1" applyProtection="1">
      <alignment horizontal="center" vertical="center" wrapText="1"/>
    </xf>
    <xf numFmtId="49" fontId="2" fillId="8" borderId="50" xfId="0" applyNumberFormat="1" applyFont="1" applyFill="1" applyBorder="1" applyAlignment="1" applyProtection="1">
      <alignment horizontal="center" vertical="center" wrapText="1"/>
    </xf>
    <xf numFmtId="49" fontId="2" fillId="8" borderId="61" xfId="0" applyNumberFormat="1" applyFont="1" applyFill="1" applyBorder="1" applyProtection="1"/>
    <xf numFmtId="49" fontId="10" fillId="8" borderId="62" xfId="0" applyNumberFormat="1" applyFont="1" applyFill="1" applyBorder="1" applyAlignment="1" applyProtection="1">
      <alignment horizontal="center" vertical="center" wrapText="1"/>
    </xf>
    <xf numFmtId="49" fontId="2" fillId="8" borderId="13" xfId="0" applyNumberFormat="1" applyFont="1" applyFill="1" applyBorder="1" applyAlignment="1" applyProtection="1">
      <alignment horizontal="center" vertical="center" wrapText="1"/>
    </xf>
    <xf numFmtId="49" fontId="9" fillId="8" borderId="53" xfId="0" applyNumberFormat="1" applyFont="1" applyFill="1" applyBorder="1" applyAlignment="1" applyProtection="1">
      <alignment horizontal="center" vertical="center" wrapText="1"/>
    </xf>
    <xf numFmtId="49" fontId="4" fillId="8" borderId="0" xfId="0" applyNumberFormat="1" applyFont="1" applyFill="1" applyBorder="1" applyAlignment="1" applyProtection="1">
      <alignment horizontal="center" vertical="center" wrapText="1"/>
    </xf>
    <xf numFmtId="49" fontId="4" fillId="8" borderId="1" xfId="0" applyNumberFormat="1" applyFont="1" applyFill="1" applyBorder="1" applyAlignment="1" applyProtection="1">
      <alignment horizontal="center" vertical="center" wrapText="1"/>
    </xf>
    <xf numFmtId="0" fontId="9" fillId="8" borderId="1" xfId="0" applyFont="1" applyFill="1" applyBorder="1" applyAlignment="1" applyProtection="1">
      <alignment horizontal="left" vertical="center" wrapText="1"/>
    </xf>
    <xf numFmtId="0" fontId="29" fillId="0" borderId="22" xfId="0" applyFont="1" applyFill="1" applyBorder="1" applyAlignment="1" applyProtection="1">
      <alignment horizontal="right" vertical="center" wrapText="1"/>
    </xf>
    <xf numFmtId="49" fontId="4" fillId="8" borderId="5" xfId="0" applyNumberFormat="1" applyFont="1" applyFill="1" applyBorder="1" applyAlignment="1" applyProtection="1">
      <alignment horizontal="center" vertical="center" wrapText="1"/>
    </xf>
    <xf numFmtId="49" fontId="4" fillId="8" borderId="8" xfId="0" applyNumberFormat="1" applyFont="1" applyFill="1" applyBorder="1" applyAlignment="1" applyProtection="1">
      <alignment horizontal="center" vertical="center" wrapText="1"/>
    </xf>
    <xf numFmtId="0" fontId="9" fillId="8" borderId="8" xfId="0" applyFont="1" applyFill="1" applyBorder="1" applyAlignment="1" applyProtection="1">
      <alignment horizontal="left" vertical="center" wrapText="1"/>
    </xf>
    <xf numFmtId="0" fontId="9" fillId="8" borderId="10" xfId="0" applyFont="1" applyFill="1" applyBorder="1" applyAlignment="1" applyProtection="1">
      <alignment horizontal="left" vertical="center" wrapText="1"/>
    </xf>
    <xf numFmtId="49" fontId="9" fillId="8" borderId="14" xfId="0" applyNumberFormat="1" applyFont="1" applyFill="1" applyBorder="1" applyAlignment="1" applyProtection="1">
      <alignment horizontal="center" vertical="center" wrapText="1"/>
    </xf>
    <xf numFmtId="0" fontId="5" fillId="8" borderId="11" xfId="0" applyFont="1" applyFill="1" applyBorder="1" applyAlignment="1" applyProtection="1">
      <alignment horizontal="left" vertical="center" wrapText="1"/>
    </xf>
    <xf numFmtId="0" fontId="20" fillId="0" borderId="63" xfId="0" applyFont="1" applyFill="1" applyBorder="1" applyAlignment="1" applyProtection="1">
      <alignment horizontal="right" vertical="center" wrapText="1"/>
    </xf>
    <xf numFmtId="49" fontId="9" fillId="8" borderId="1" xfId="0" applyNumberFormat="1" applyFont="1" applyFill="1" applyBorder="1" applyAlignment="1" applyProtection="1">
      <alignment horizontal="center" vertical="center" wrapText="1"/>
    </xf>
    <xf numFmtId="49" fontId="9" fillId="8" borderId="13" xfId="0" applyNumberFormat="1" applyFont="1" applyFill="1" applyBorder="1" applyAlignment="1" applyProtection="1">
      <alignment horizontal="center" vertical="center" wrapText="1"/>
    </xf>
    <xf numFmtId="49" fontId="5" fillId="8" borderId="10" xfId="0" applyNumberFormat="1" applyFont="1" applyFill="1" applyBorder="1" applyAlignment="1" applyProtection="1">
      <alignment horizontal="center" vertical="center" wrapText="1"/>
    </xf>
    <xf numFmtId="0" fontId="5" fillId="8" borderId="9" xfId="0" applyFont="1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horizontal="right" vertical="center" wrapText="1"/>
    </xf>
    <xf numFmtId="0" fontId="2" fillId="0" borderId="0" xfId="0" applyFont="1" applyFill="1" applyAlignment="1" applyProtection="1">
      <alignment vertical="center"/>
    </xf>
    <xf numFmtId="0" fontId="3" fillId="8" borderId="16" xfId="0" applyFont="1" applyFill="1" applyBorder="1" applyAlignment="1">
      <alignment horizontal="right" vertical="center" wrapText="1"/>
    </xf>
    <xf numFmtId="0" fontId="12" fillId="8" borderId="23" xfId="0" applyFont="1" applyFill="1" applyBorder="1" applyAlignment="1">
      <alignment horizontal="right" vertical="center" wrapText="1"/>
    </xf>
    <xf numFmtId="0" fontId="12" fillId="8" borderId="32" xfId="0" applyFont="1" applyFill="1" applyBorder="1" applyAlignment="1">
      <alignment horizontal="right" vertical="center" wrapText="1"/>
    </xf>
    <xf numFmtId="41" fontId="19" fillId="7" borderId="36" xfId="1" applyFont="1" applyFill="1" applyBorder="1" applyAlignment="1" applyProtection="1">
      <alignment horizontal="right" vertical="center"/>
      <protection locked="0"/>
    </xf>
    <xf numFmtId="0" fontId="3" fillId="8" borderId="36" xfId="0" applyFont="1" applyFill="1" applyBorder="1" applyAlignment="1">
      <alignment horizontal="right" vertical="center" wrapText="1"/>
    </xf>
    <xf numFmtId="0" fontId="23" fillId="8" borderId="22" xfId="0" applyFont="1" applyFill="1" applyBorder="1" applyAlignment="1">
      <alignment horizontal="right" vertical="center" wrapText="1"/>
    </xf>
    <xf numFmtId="0" fontId="23" fillId="8" borderId="28" xfId="0" applyFont="1" applyFill="1" applyBorder="1" applyAlignment="1">
      <alignment horizontal="right" vertical="center" wrapText="1"/>
    </xf>
    <xf numFmtId="41" fontId="19" fillId="7" borderId="22" xfId="1" applyFont="1" applyFill="1" applyBorder="1" applyAlignment="1" applyProtection="1">
      <alignment horizontal="right" vertical="center"/>
      <protection locked="0"/>
    </xf>
    <xf numFmtId="41" fontId="19" fillId="7" borderId="28" xfId="1" applyFont="1" applyFill="1" applyBorder="1" applyAlignment="1" applyProtection="1">
      <alignment horizontal="right" vertical="center"/>
      <protection locked="0"/>
    </xf>
    <xf numFmtId="0" fontId="3" fillId="8" borderId="23" xfId="0" applyFont="1" applyFill="1" applyBorder="1" applyAlignment="1">
      <alignment horizontal="right" vertical="center" wrapText="1"/>
    </xf>
    <xf numFmtId="0" fontId="3" fillId="8" borderId="32" xfId="0" applyFont="1" applyFill="1" applyBorder="1" applyAlignment="1">
      <alignment horizontal="right" vertical="center" wrapText="1"/>
    </xf>
    <xf numFmtId="41" fontId="19" fillId="7" borderId="39" xfId="1" applyFont="1" applyFill="1" applyBorder="1" applyAlignment="1" applyProtection="1">
      <alignment horizontal="right" vertical="center"/>
      <protection locked="0"/>
    </xf>
    <xf numFmtId="41" fontId="19" fillId="7" borderId="40" xfId="1" applyFont="1" applyFill="1" applyBorder="1" applyAlignment="1" applyProtection="1">
      <alignment horizontal="right" vertical="center"/>
      <protection locked="0"/>
    </xf>
    <xf numFmtId="41" fontId="19" fillId="7" borderId="18" xfId="1" applyFont="1" applyFill="1" applyBorder="1" applyAlignment="1" applyProtection="1">
      <alignment horizontal="right" vertical="center"/>
      <protection locked="0"/>
    </xf>
    <xf numFmtId="41" fontId="19" fillId="7" borderId="55" xfId="1" applyFont="1" applyFill="1" applyBorder="1" applyAlignment="1" applyProtection="1">
      <alignment horizontal="right" vertical="center"/>
      <protection locked="0"/>
    </xf>
    <xf numFmtId="0" fontId="3" fillId="8" borderId="18" xfId="0" applyFont="1" applyFill="1" applyBorder="1" applyAlignment="1">
      <alignment horizontal="right" vertical="center" wrapText="1"/>
    </xf>
    <xf numFmtId="41" fontId="19" fillId="7" borderId="64" xfId="1" applyFont="1" applyFill="1" applyBorder="1" applyAlignment="1" applyProtection="1">
      <alignment horizontal="right" vertical="center"/>
      <protection locked="0"/>
    </xf>
    <xf numFmtId="0" fontId="9" fillId="11" borderId="30" xfId="0" applyFont="1" applyFill="1" applyBorder="1" applyAlignment="1">
      <alignment horizontal="right" vertical="center" wrapText="1"/>
    </xf>
    <xf numFmtId="0" fontId="9" fillId="11" borderId="49" xfId="0" applyFont="1" applyFill="1" applyBorder="1" applyAlignment="1">
      <alignment horizontal="right" vertical="center" wrapText="1"/>
    </xf>
    <xf numFmtId="0" fontId="9" fillId="11" borderId="7" xfId="0" applyFont="1" applyFill="1" applyBorder="1" applyAlignment="1">
      <alignment horizontal="right" vertical="center" wrapText="1"/>
    </xf>
    <xf numFmtId="0" fontId="9" fillId="8" borderId="23" xfId="0" applyFont="1" applyFill="1" applyBorder="1" applyAlignment="1">
      <alignment horizontal="right" vertical="center" wrapText="1"/>
    </xf>
    <xf numFmtId="0" fontId="9" fillId="8" borderId="32" xfId="0" applyFont="1" applyFill="1" applyBorder="1" applyAlignment="1">
      <alignment horizontal="right" vertical="center" wrapText="1"/>
    </xf>
    <xf numFmtId="0" fontId="3" fillId="8" borderId="65" xfId="0" applyFont="1" applyFill="1" applyBorder="1" applyAlignment="1">
      <alignment horizontal="right" vertical="center" wrapText="1"/>
    </xf>
    <xf numFmtId="0" fontId="9" fillId="8" borderId="65" xfId="0" applyFont="1" applyFill="1" applyBorder="1" applyAlignment="1">
      <alignment horizontal="right" vertical="center" wrapText="1"/>
    </xf>
    <xf numFmtId="0" fontId="9" fillId="11" borderId="61" xfId="0" applyFont="1" applyFill="1" applyBorder="1" applyAlignment="1">
      <alignment horizontal="right" vertical="center" wrapText="1"/>
    </xf>
    <xf numFmtId="0" fontId="20" fillId="11" borderId="9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19" fillId="2" borderId="16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0" fillId="2" borderId="0" xfId="0" applyFill="1"/>
    <xf numFmtId="187" fontId="19" fillId="2" borderId="0" xfId="8" applyNumberFormat="1" applyFont="1" applyFill="1" applyAlignment="1">
      <alignment horizontal="center"/>
    </xf>
    <xf numFmtId="0" fontId="19" fillId="2" borderId="0" xfId="8" applyFont="1" applyFill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3" fillId="8" borderId="0" xfId="0" applyFont="1" applyFill="1" applyBorder="1" applyAlignment="1" applyProtection="1">
      <alignment horizontal="center" vertical="center" wrapText="1"/>
    </xf>
    <xf numFmtId="0" fontId="4" fillId="8" borderId="0" xfId="0" applyFont="1" applyFill="1" applyBorder="1" applyAlignment="1" applyProtection="1">
      <alignment horizontal="center" vertical="center" wrapText="1"/>
    </xf>
    <xf numFmtId="0" fontId="24" fillId="2" borderId="0" xfId="0" applyFont="1" applyFill="1"/>
    <xf numFmtId="0" fontId="2" fillId="0" borderId="0" xfId="7" applyFont="1"/>
    <xf numFmtId="0" fontId="33" fillId="0" borderId="0" xfId="0" applyFont="1"/>
    <xf numFmtId="0" fontId="3" fillId="8" borderId="16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0" fontId="22" fillId="2" borderId="0" xfId="0" applyFont="1" applyFill="1" applyAlignment="1">
      <alignment horizontal="right"/>
    </xf>
    <xf numFmtId="0" fontId="2" fillId="0" borderId="0" xfId="7" applyFont="1" applyFill="1" applyBorder="1" applyAlignment="1" applyProtection="1">
      <alignment horizontal="right"/>
    </xf>
    <xf numFmtId="0" fontId="21" fillId="0" borderId="21" xfId="0" applyFont="1" applyFill="1" applyBorder="1" applyAlignment="1">
      <alignment horizontal="right" vertical="center" wrapText="1"/>
    </xf>
    <xf numFmtId="0" fontId="21" fillId="0" borderId="22" xfId="0" applyFont="1" applyFill="1" applyBorder="1" applyAlignment="1">
      <alignment horizontal="right" vertical="center" wrapText="1"/>
    </xf>
    <xf numFmtId="0" fontId="10" fillId="8" borderId="16" xfId="0" applyFont="1" applyFill="1" applyBorder="1" applyAlignment="1">
      <alignment horizontal="center" vertical="center" wrapText="1"/>
    </xf>
    <xf numFmtId="41" fontId="19" fillId="7" borderId="16" xfId="1" applyFont="1" applyFill="1" applyBorder="1" applyAlignment="1" applyProtection="1">
      <alignment vertical="center"/>
      <protection locked="0"/>
    </xf>
    <xf numFmtId="49" fontId="3" fillId="8" borderId="16" xfId="0" applyNumberFormat="1" applyFont="1" applyFill="1" applyBorder="1" applyAlignment="1">
      <alignment horizontal="center" vertical="center" wrapText="1"/>
    </xf>
    <xf numFmtId="41" fontId="4" fillId="0" borderId="16" xfId="0" applyNumberFormat="1" applyFont="1" applyFill="1" applyBorder="1" applyAlignment="1">
      <alignment horizontal="right" vertical="center" wrapText="1"/>
    </xf>
    <xf numFmtId="41" fontId="19" fillId="7" borderId="16" xfId="1" applyFont="1" applyFill="1" applyBorder="1" applyAlignment="1" applyProtection="1">
      <alignment horizontal="center" vertical="center"/>
      <protection locked="0"/>
    </xf>
    <xf numFmtId="0" fontId="10" fillId="8" borderId="20" xfId="0" applyFont="1" applyFill="1" applyBorder="1" applyAlignment="1">
      <alignment horizontal="left" vertical="center" wrapText="1"/>
    </xf>
    <xf numFmtId="0" fontId="3" fillId="8" borderId="20" xfId="0" applyFont="1" applyFill="1" applyBorder="1" applyAlignment="1">
      <alignment horizontal="left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4" fillId="8" borderId="23" xfId="0" applyFont="1" applyFill="1" applyBorder="1" applyAlignment="1">
      <alignment horizontal="center" vertical="center" wrapText="1"/>
    </xf>
    <xf numFmtId="0" fontId="9" fillId="8" borderId="32" xfId="0" applyFont="1" applyFill="1" applyBorder="1" applyAlignment="1">
      <alignment horizontal="left" vertical="center" wrapText="1"/>
    </xf>
    <xf numFmtId="0" fontId="9" fillId="8" borderId="25" xfId="0" applyFont="1" applyFill="1" applyBorder="1" applyAlignment="1">
      <alignment horizontal="center" vertical="center" wrapText="1"/>
    </xf>
    <xf numFmtId="0" fontId="10" fillId="8" borderId="36" xfId="0" applyFont="1" applyFill="1" applyBorder="1" applyAlignment="1">
      <alignment horizontal="left" vertical="center" wrapText="1"/>
    </xf>
    <xf numFmtId="0" fontId="9" fillId="8" borderId="36" xfId="0" applyFont="1" applyFill="1" applyBorder="1" applyAlignment="1">
      <alignment horizontal="left" vertical="center" wrapText="1"/>
    </xf>
    <xf numFmtId="49" fontId="9" fillId="8" borderId="25" xfId="0" applyNumberFormat="1" applyFont="1" applyFill="1" applyBorder="1" applyAlignment="1">
      <alignment horizontal="center" vertical="center" wrapText="1"/>
    </xf>
    <xf numFmtId="0" fontId="3" fillId="8" borderId="36" xfId="0" applyFont="1" applyFill="1" applyBorder="1" applyAlignment="1">
      <alignment horizontal="left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4" fillId="8" borderId="3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right" vertical="center" wrapText="1"/>
    </xf>
    <xf numFmtId="41" fontId="19" fillId="7" borderId="18" xfId="1" applyFont="1" applyFill="1" applyBorder="1" applyAlignment="1" applyProtection="1">
      <alignment vertical="center"/>
      <protection locked="0"/>
    </xf>
    <xf numFmtId="0" fontId="2" fillId="0" borderId="65" xfId="0" applyFont="1" applyFill="1" applyBorder="1" applyAlignment="1">
      <alignment horizontal="right" vertical="center" wrapText="1"/>
    </xf>
    <xf numFmtId="41" fontId="20" fillId="0" borderId="15" xfId="0" applyNumberFormat="1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49" fontId="4" fillId="8" borderId="16" xfId="0" applyNumberFormat="1" applyFont="1" applyFill="1" applyBorder="1" applyAlignment="1">
      <alignment horizontal="center" vertical="center" wrapText="1"/>
    </xf>
    <xf numFmtId="49" fontId="10" fillId="8" borderId="16" xfId="0" applyNumberFormat="1" applyFont="1" applyFill="1" applyBorder="1" applyAlignment="1">
      <alignment horizontal="center" vertical="center" wrapText="1"/>
    </xf>
    <xf numFmtId="49" fontId="2" fillId="8" borderId="16" xfId="0" applyNumberFormat="1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right" vertical="center"/>
    </xf>
    <xf numFmtId="0" fontId="10" fillId="8" borderId="36" xfId="0" applyFont="1" applyFill="1" applyBorder="1" applyAlignment="1">
      <alignment horizontal="left" wrapText="1"/>
    </xf>
    <xf numFmtId="0" fontId="3" fillId="8" borderId="36" xfId="0" applyFont="1" applyFill="1" applyBorder="1" applyAlignment="1">
      <alignment vertical="center"/>
    </xf>
    <xf numFmtId="49" fontId="3" fillId="8" borderId="25" xfId="0" applyNumberFormat="1" applyFont="1" applyFill="1" applyBorder="1" applyAlignment="1">
      <alignment horizontal="right" vertical="center"/>
    </xf>
    <xf numFmtId="49" fontId="3" fillId="8" borderId="25" xfId="0" applyNumberFormat="1" applyFont="1" applyFill="1" applyBorder="1" applyAlignment="1">
      <alignment horizontal="center" vertical="center" wrapText="1"/>
    </xf>
    <xf numFmtId="49" fontId="2" fillId="8" borderId="25" xfId="0" applyNumberFormat="1" applyFont="1" applyFill="1" applyBorder="1"/>
    <xf numFmtId="49" fontId="2" fillId="8" borderId="25" xfId="0" applyNumberFormat="1" applyFont="1" applyFill="1" applyBorder="1" applyAlignment="1">
      <alignment horizontal="center" vertical="center" wrapText="1"/>
    </xf>
    <xf numFmtId="0" fontId="9" fillId="8" borderId="66" xfId="0" applyFont="1" applyFill="1" applyBorder="1" applyAlignment="1">
      <alignment horizontal="left" vertical="center" wrapText="1"/>
    </xf>
    <xf numFmtId="0" fontId="10" fillId="8" borderId="20" xfId="0" applyFont="1" applyFill="1" applyBorder="1" applyAlignment="1">
      <alignment horizontal="left" wrapText="1"/>
    </xf>
    <xf numFmtId="0" fontId="3" fillId="8" borderId="20" xfId="0" applyFont="1" applyFill="1" applyBorder="1" applyAlignment="1">
      <alignment vertical="center"/>
    </xf>
    <xf numFmtId="41" fontId="19" fillId="7" borderId="38" xfId="1" applyFont="1" applyFill="1" applyBorder="1" applyAlignment="1" applyProtection="1">
      <alignment horizontal="right" vertical="center"/>
      <protection locked="0"/>
    </xf>
    <xf numFmtId="0" fontId="28" fillId="0" borderId="66" xfId="0" applyFont="1" applyFill="1" applyBorder="1" applyAlignment="1">
      <alignment horizontal="right" vertical="center" wrapText="1"/>
    </xf>
    <xf numFmtId="41" fontId="2" fillId="0" borderId="20" xfId="0" applyNumberFormat="1" applyFont="1" applyFill="1" applyBorder="1" applyAlignment="1">
      <alignment horizontal="right" vertical="center" wrapText="1"/>
    </xf>
    <xf numFmtId="41" fontId="19" fillId="7" borderId="20" xfId="1" applyFont="1" applyFill="1" applyBorder="1" applyAlignment="1" applyProtection="1">
      <alignment horizontal="right" vertical="center"/>
      <protection locked="0"/>
    </xf>
    <xf numFmtId="0" fontId="2" fillId="0" borderId="20" xfId="0" applyFont="1" applyFill="1" applyBorder="1" applyAlignment="1">
      <alignment horizontal="right" vertical="center" wrapText="1"/>
    </xf>
    <xf numFmtId="41" fontId="19" fillId="7" borderId="20" xfId="1" applyFont="1" applyFill="1" applyBorder="1" applyAlignment="1" applyProtection="1">
      <alignment vertical="center"/>
      <protection locked="0"/>
    </xf>
    <xf numFmtId="0" fontId="2" fillId="0" borderId="20" xfId="0" applyFont="1" applyFill="1" applyBorder="1" applyAlignment="1">
      <alignment vertical="center" wrapText="1"/>
    </xf>
    <xf numFmtId="41" fontId="19" fillId="7" borderId="20" xfId="1" applyFont="1" applyFill="1" applyBorder="1" applyAlignment="1" applyProtection="1">
      <alignment horizontal="center" vertical="center"/>
      <protection locked="0"/>
    </xf>
    <xf numFmtId="41" fontId="19" fillId="7" borderId="67" xfId="1" applyFont="1" applyFill="1" applyBorder="1" applyAlignment="1" applyProtection="1">
      <alignment horizontal="right" vertical="center"/>
      <protection locked="0"/>
    </xf>
    <xf numFmtId="41" fontId="20" fillId="0" borderId="10" xfId="0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vertical="center" wrapText="1"/>
    </xf>
    <xf numFmtId="0" fontId="28" fillId="0" borderId="49" xfId="0" applyFont="1" applyFill="1" applyBorder="1" applyAlignment="1">
      <alignment vertical="center" wrapText="1"/>
    </xf>
    <xf numFmtId="0" fontId="28" fillId="0" borderId="61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28" fillId="0" borderId="66" xfId="0" applyFont="1" applyFill="1" applyBorder="1" applyAlignment="1">
      <alignment vertical="center" wrapText="1"/>
    </xf>
    <xf numFmtId="41" fontId="4" fillId="0" borderId="20" xfId="0" applyNumberFormat="1" applyFont="1" applyFill="1" applyBorder="1" applyAlignment="1">
      <alignment horizontal="right" vertical="center" wrapText="1"/>
    </xf>
    <xf numFmtId="0" fontId="29" fillId="0" borderId="20" xfId="0" applyFont="1" applyFill="1" applyBorder="1" applyAlignment="1">
      <alignment horizontal="right" vertical="center" wrapText="1"/>
    </xf>
    <xf numFmtId="0" fontId="2" fillId="0" borderId="66" xfId="0" applyFont="1" applyFill="1" applyBorder="1" applyAlignment="1">
      <alignment horizontal="right" vertical="center" wrapText="1"/>
    </xf>
    <xf numFmtId="41" fontId="19" fillId="7" borderId="48" xfId="1" applyFont="1" applyFill="1" applyBorder="1" applyAlignment="1" applyProtection="1">
      <alignment horizontal="center" vertical="center"/>
      <protection locked="0"/>
    </xf>
    <xf numFmtId="0" fontId="21" fillId="0" borderId="68" xfId="0" applyFont="1" applyFill="1" applyBorder="1" applyAlignment="1">
      <alignment horizontal="right" vertical="center" wrapText="1"/>
    </xf>
    <xf numFmtId="0" fontId="30" fillId="0" borderId="7" xfId="0" applyFont="1" applyFill="1" applyBorder="1" applyAlignment="1">
      <alignment horizontal="right" vertical="center" wrapText="1"/>
    </xf>
    <xf numFmtId="0" fontId="28" fillId="0" borderId="7" xfId="0" applyFont="1" applyFill="1" applyBorder="1" applyAlignment="1">
      <alignment vertical="center" wrapText="1"/>
    </xf>
    <xf numFmtId="49" fontId="4" fillId="8" borderId="10" xfId="0" applyNumberFormat="1" applyFont="1" applyFill="1" applyBorder="1" applyAlignment="1">
      <alignment horizontal="right" vertical="center" wrapText="1"/>
    </xf>
    <xf numFmtId="49" fontId="4" fillId="8" borderId="9" xfId="0" applyNumberFormat="1" applyFont="1" applyFill="1" applyBorder="1" applyAlignment="1">
      <alignment horizontal="right" vertical="center" wrapText="1"/>
    </xf>
    <xf numFmtId="49" fontId="9" fillId="8" borderId="24" xfId="0" applyNumberFormat="1" applyFont="1" applyFill="1" applyBorder="1" applyAlignment="1">
      <alignment horizontal="center" vertical="center" wrapText="1"/>
    </xf>
    <xf numFmtId="49" fontId="4" fillId="8" borderId="23" xfId="0" applyNumberFormat="1" applyFont="1" applyFill="1" applyBorder="1" applyAlignment="1">
      <alignment horizontal="center" vertical="center" wrapText="1"/>
    </xf>
    <xf numFmtId="0" fontId="9" fillId="8" borderId="40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center" vertical="center" wrapText="1"/>
    </xf>
    <xf numFmtId="41" fontId="19" fillId="7" borderId="18" xfId="1" applyFont="1" applyFill="1" applyBorder="1" applyAlignment="1" applyProtection="1">
      <alignment horizontal="center" vertical="center"/>
      <protection locked="0"/>
    </xf>
    <xf numFmtId="0" fontId="20" fillId="0" borderId="27" xfId="0" applyFont="1" applyFill="1" applyBorder="1" applyAlignment="1">
      <alignment horizontal="right" vertical="center" wrapText="1"/>
    </xf>
    <xf numFmtId="0" fontId="20" fillId="0" borderId="43" xfId="0" applyFont="1" applyFill="1" applyBorder="1" applyAlignment="1">
      <alignment horizontal="right" vertical="center" wrapText="1"/>
    </xf>
    <xf numFmtId="0" fontId="20" fillId="0" borderId="69" xfId="0" applyFont="1" applyFill="1" applyBorder="1" applyAlignment="1">
      <alignment horizontal="right" vertical="center" wrapText="1"/>
    </xf>
    <xf numFmtId="0" fontId="28" fillId="0" borderId="53" xfId="0" applyFont="1" applyFill="1" applyBorder="1" applyAlignment="1">
      <alignment horizontal="right" vertical="center" wrapText="1"/>
    </xf>
    <xf numFmtId="41" fontId="19" fillId="7" borderId="38" xfId="1" applyFont="1" applyFill="1" applyBorder="1" applyAlignment="1" applyProtection="1">
      <alignment horizontal="center" vertical="center"/>
      <protection locked="0"/>
    </xf>
    <xf numFmtId="41" fontId="19" fillId="7" borderId="39" xfId="1" applyFont="1" applyFill="1" applyBorder="1" applyAlignment="1" applyProtection="1">
      <alignment horizontal="center" vertical="center"/>
      <protection locked="0"/>
    </xf>
    <xf numFmtId="41" fontId="19" fillId="7" borderId="67" xfId="1" applyFont="1" applyFill="1" applyBorder="1" applyAlignment="1" applyProtection="1">
      <alignment horizontal="center" vertical="center"/>
      <protection locked="0"/>
    </xf>
    <xf numFmtId="0" fontId="28" fillId="0" borderId="65" xfId="0" applyFont="1" applyFill="1" applyBorder="1" applyAlignment="1">
      <alignment vertical="center" wrapText="1"/>
    </xf>
    <xf numFmtId="41" fontId="4" fillId="0" borderId="18" xfId="0" applyNumberFormat="1" applyFont="1" applyFill="1" applyBorder="1" applyAlignment="1">
      <alignment horizontal="right" vertical="center" wrapText="1"/>
    </xf>
    <xf numFmtId="0" fontId="29" fillId="0" borderId="18" xfId="0" applyFont="1" applyFill="1" applyBorder="1" applyAlignment="1">
      <alignment horizontal="right" vertical="center" wrapText="1"/>
    </xf>
    <xf numFmtId="0" fontId="4" fillId="8" borderId="38" xfId="0" applyFont="1" applyFill="1" applyBorder="1" applyAlignment="1">
      <alignment horizontal="center" vertical="center" wrapText="1"/>
    </xf>
    <xf numFmtId="0" fontId="10" fillId="8" borderId="39" xfId="0" applyFont="1" applyFill="1" applyBorder="1" applyAlignment="1">
      <alignment horizontal="center" vertical="center" wrapText="1"/>
    </xf>
    <xf numFmtId="0" fontId="10" fillId="8" borderId="40" xfId="0" applyFont="1" applyFill="1" applyBorder="1" applyAlignment="1">
      <alignment horizontal="left" vertical="center" wrapText="1"/>
    </xf>
    <xf numFmtId="41" fontId="19" fillId="7" borderId="38" xfId="1" applyFont="1" applyFill="1" applyBorder="1" applyAlignment="1" applyProtection="1">
      <alignment vertical="center"/>
      <protection locked="0"/>
    </xf>
    <xf numFmtId="41" fontId="19" fillId="7" borderId="39" xfId="1" applyFont="1" applyFill="1" applyBorder="1" applyAlignment="1" applyProtection="1">
      <alignment vertical="center"/>
      <protection locked="0"/>
    </xf>
    <xf numFmtId="41" fontId="19" fillId="7" borderId="67" xfId="1" applyFont="1" applyFill="1" applyBorder="1" applyAlignment="1" applyProtection="1">
      <alignment vertical="center"/>
      <protection locked="0"/>
    </xf>
    <xf numFmtId="0" fontId="9" fillId="8" borderId="21" xfId="0" applyFont="1" applyFill="1" applyBorder="1" applyAlignment="1">
      <alignment horizontal="center" vertical="center" wrapText="1"/>
    </xf>
    <xf numFmtId="0" fontId="4" fillId="8" borderId="22" xfId="0" applyFont="1" applyFill="1" applyBorder="1" applyAlignment="1">
      <alignment horizontal="center" vertical="center" wrapText="1"/>
    </xf>
    <xf numFmtId="0" fontId="9" fillId="8" borderId="28" xfId="0" applyFont="1" applyFill="1" applyBorder="1" applyAlignment="1">
      <alignment horizontal="left" vertical="center" wrapText="1"/>
    </xf>
    <xf numFmtId="41" fontId="19" fillId="7" borderId="21" xfId="1" applyFont="1" applyFill="1" applyBorder="1" applyAlignment="1" applyProtection="1">
      <alignment vertical="center"/>
      <protection locked="0"/>
    </xf>
    <xf numFmtId="41" fontId="19" fillId="7" borderId="22" xfId="1" applyFont="1" applyFill="1" applyBorder="1" applyAlignment="1" applyProtection="1">
      <alignment vertical="center"/>
      <protection locked="0"/>
    </xf>
    <xf numFmtId="41" fontId="19" fillId="7" borderId="68" xfId="1" applyFont="1" applyFill="1" applyBorder="1" applyAlignment="1" applyProtection="1">
      <alignment vertical="center"/>
      <protection locked="0"/>
    </xf>
    <xf numFmtId="49" fontId="9" fillId="8" borderId="21" xfId="0" applyNumberFormat="1" applyFont="1" applyFill="1" applyBorder="1" applyAlignment="1">
      <alignment horizontal="center" vertical="center" wrapText="1"/>
    </xf>
    <xf numFmtId="0" fontId="3" fillId="8" borderId="38" xfId="0" applyFont="1" applyFill="1" applyBorder="1" applyAlignment="1">
      <alignment horizontal="center" vertical="center" wrapText="1"/>
    </xf>
    <xf numFmtId="0" fontId="3" fillId="8" borderId="39" xfId="0" applyFont="1" applyFill="1" applyBorder="1" applyAlignment="1">
      <alignment horizontal="center" vertical="center" wrapText="1"/>
    </xf>
    <xf numFmtId="0" fontId="3" fillId="8" borderId="40" xfId="0" applyFont="1" applyFill="1" applyBorder="1" applyAlignment="1">
      <alignment horizontal="left" vertical="center" wrapText="1"/>
    </xf>
    <xf numFmtId="41" fontId="19" fillId="7" borderId="68" xfId="1" applyFont="1" applyFill="1" applyBorder="1" applyAlignment="1" applyProtection="1">
      <alignment horizontal="right" vertical="center"/>
      <protection locked="0"/>
    </xf>
    <xf numFmtId="0" fontId="9" fillId="8" borderId="27" xfId="0" applyFont="1" applyFill="1" applyBorder="1" applyAlignment="1">
      <alignment horizontal="center" vertical="center" wrapText="1"/>
    </xf>
    <xf numFmtId="0" fontId="4" fillId="8" borderId="43" xfId="0" applyFont="1" applyFill="1" applyBorder="1" applyAlignment="1">
      <alignment horizontal="center" vertical="center" wrapText="1"/>
    </xf>
    <xf numFmtId="0" fontId="5" fillId="8" borderId="44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vertical="center" wrapText="1"/>
    </xf>
    <xf numFmtId="0" fontId="11" fillId="8" borderId="38" xfId="0" applyFont="1" applyFill="1" applyBorder="1" applyAlignment="1">
      <alignment horizontal="center" vertical="center" wrapText="1"/>
    </xf>
    <xf numFmtId="0" fontId="3" fillId="8" borderId="67" xfId="0" applyFont="1" applyFill="1" applyBorder="1" applyAlignment="1">
      <alignment horizontal="left" vertical="center" wrapText="1"/>
    </xf>
    <xf numFmtId="0" fontId="3" fillId="8" borderId="22" xfId="0" applyFont="1" applyFill="1" applyBorder="1" applyAlignment="1">
      <alignment horizontal="right" vertical="center"/>
    </xf>
    <xf numFmtId="0" fontId="3" fillId="8" borderId="22" xfId="0" applyFont="1" applyFill="1" applyBorder="1" applyAlignment="1">
      <alignment horizontal="center" vertical="center" wrapText="1"/>
    </xf>
    <xf numFmtId="0" fontId="9" fillId="8" borderId="68" xfId="0" applyFont="1" applyFill="1" applyBorder="1" applyAlignment="1">
      <alignment horizontal="left" vertical="center" wrapText="1"/>
    </xf>
    <xf numFmtId="0" fontId="29" fillId="0" borderId="66" xfId="0" applyFont="1" applyFill="1" applyBorder="1" applyAlignment="1">
      <alignment vertical="center" wrapText="1"/>
    </xf>
    <xf numFmtId="49" fontId="3" fillId="8" borderId="38" xfId="0" applyNumberFormat="1" applyFont="1" applyFill="1" applyBorder="1" applyAlignment="1">
      <alignment horizontal="center" vertical="center" wrapText="1"/>
    </xf>
    <xf numFmtId="49" fontId="10" fillId="8" borderId="39" xfId="0" applyNumberFormat="1" applyFont="1" applyFill="1" applyBorder="1" applyAlignment="1">
      <alignment horizontal="center" vertical="center" wrapText="1"/>
    </xf>
    <xf numFmtId="49" fontId="2" fillId="8" borderId="39" xfId="0" applyNumberFormat="1" applyFont="1" applyFill="1" applyBorder="1" applyAlignment="1">
      <alignment horizontal="center" vertical="center" wrapText="1"/>
    </xf>
    <xf numFmtId="0" fontId="10" fillId="8" borderId="67" xfId="0" applyFont="1" applyFill="1" applyBorder="1" applyAlignment="1">
      <alignment horizontal="left" vertical="center" wrapText="1"/>
    </xf>
    <xf numFmtId="0" fontId="4" fillId="8" borderId="66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vertical="center" wrapText="1"/>
    </xf>
    <xf numFmtId="49" fontId="2" fillId="8" borderId="38" xfId="0" applyNumberFormat="1" applyFont="1" applyFill="1" applyBorder="1"/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38" xfId="0" applyNumberFormat="1" applyFont="1" applyFill="1" applyBorder="1" applyAlignment="1">
      <alignment horizontal="right" vertical="center"/>
    </xf>
    <xf numFmtId="49" fontId="9" fillId="8" borderId="23" xfId="0" applyNumberFormat="1" applyFont="1" applyFill="1" applyBorder="1" applyAlignment="1">
      <alignment horizontal="center" vertical="center" wrapText="1"/>
    </xf>
    <xf numFmtId="49" fontId="2" fillId="8" borderId="38" xfId="0" applyNumberFormat="1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vertical="center" wrapText="1"/>
    </xf>
    <xf numFmtId="49" fontId="4" fillId="8" borderId="22" xfId="0" applyNumberFormat="1" applyFont="1" applyFill="1" applyBorder="1" applyAlignment="1">
      <alignment horizontal="center" vertical="center" wrapText="1"/>
    </xf>
    <xf numFmtId="41" fontId="19" fillId="7" borderId="22" xfId="1" applyFont="1" applyFill="1" applyBorder="1" applyAlignment="1" applyProtection="1">
      <alignment horizontal="center" vertical="center"/>
      <protection locked="0"/>
    </xf>
    <xf numFmtId="41" fontId="19" fillId="7" borderId="68" xfId="1" applyFont="1" applyFill="1" applyBorder="1" applyAlignment="1" applyProtection="1">
      <alignment horizontal="center" vertical="center"/>
      <protection locked="0"/>
    </xf>
    <xf numFmtId="49" fontId="9" fillId="8" borderId="27" xfId="0" applyNumberFormat="1" applyFont="1" applyFill="1" applyBorder="1" applyAlignment="1">
      <alignment horizontal="center" vertical="center" wrapText="1"/>
    </xf>
    <xf numFmtId="49" fontId="4" fillId="8" borderId="43" xfId="0" applyNumberFormat="1" applyFont="1" applyFill="1" applyBorder="1" applyAlignment="1">
      <alignment horizontal="center" vertical="center" wrapText="1"/>
    </xf>
    <xf numFmtId="0" fontId="9" fillId="8" borderId="69" xfId="0" applyFont="1" applyFill="1" applyBorder="1" applyAlignment="1">
      <alignment horizontal="left" vertical="center" wrapText="1"/>
    </xf>
    <xf numFmtId="41" fontId="19" fillId="7" borderId="27" xfId="1" applyFont="1" applyFill="1" applyBorder="1" applyAlignment="1" applyProtection="1">
      <alignment horizontal="center" vertical="center"/>
      <protection locked="0"/>
    </xf>
    <xf numFmtId="41" fontId="19" fillId="7" borderId="43" xfId="1" applyFont="1" applyFill="1" applyBorder="1" applyAlignment="1" applyProtection="1">
      <alignment horizontal="center" vertical="center"/>
      <protection locked="0"/>
    </xf>
    <xf numFmtId="41" fontId="19" fillId="7" borderId="69" xfId="1" applyFont="1" applyFill="1" applyBorder="1" applyAlignment="1" applyProtection="1">
      <alignment horizontal="center" vertical="center"/>
      <protection locked="0"/>
    </xf>
    <xf numFmtId="41" fontId="19" fillId="7" borderId="64" xfId="1" applyFont="1" applyFill="1" applyBorder="1" applyAlignment="1" applyProtection="1">
      <alignment vertical="center"/>
      <protection locked="0"/>
    </xf>
    <xf numFmtId="41" fontId="19" fillId="7" borderId="55" xfId="1" applyFont="1" applyFill="1" applyBorder="1" applyAlignment="1" applyProtection="1">
      <alignment vertical="center"/>
      <protection locked="0"/>
    </xf>
    <xf numFmtId="49" fontId="9" fillId="8" borderId="26" xfId="0" applyNumberFormat="1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right" vertical="center" wrapText="1"/>
    </xf>
    <xf numFmtId="41" fontId="19" fillId="7" borderId="64" xfId="1" applyFont="1" applyFill="1" applyBorder="1" applyAlignment="1" applyProtection="1">
      <alignment horizontal="center" vertical="center"/>
      <protection locked="0"/>
    </xf>
    <xf numFmtId="0" fontId="9" fillId="8" borderId="70" xfId="0" applyFont="1" applyFill="1" applyBorder="1" applyAlignment="1">
      <alignment horizontal="center" vertical="center" wrapText="1"/>
    </xf>
    <xf numFmtId="0" fontId="4" fillId="8" borderId="63" xfId="0" applyFont="1" applyFill="1" applyBorder="1" applyAlignment="1">
      <alignment horizontal="center" vertical="center" wrapText="1"/>
    </xf>
    <xf numFmtId="0" fontId="9" fillId="8" borderId="71" xfId="0" applyFont="1" applyFill="1" applyBorder="1" applyAlignment="1">
      <alignment horizontal="left" vertical="center" wrapText="1"/>
    </xf>
    <xf numFmtId="0" fontId="4" fillId="8" borderId="32" xfId="0" applyFont="1" applyFill="1" applyBorder="1" applyAlignment="1">
      <alignment horizontal="left" vertical="center" wrapText="1"/>
    </xf>
    <xf numFmtId="41" fontId="20" fillId="0" borderId="43" xfId="0" applyNumberFormat="1" applyFont="1" applyFill="1" applyBorder="1" applyAlignment="1">
      <alignment horizontal="center" vertical="center" wrapText="1"/>
    </xf>
    <xf numFmtId="41" fontId="20" fillId="0" borderId="69" xfId="0" applyNumberFormat="1" applyFont="1" applyFill="1" applyBorder="1" applyAlignment="1">
      <alignment horizontal="center" vertical="center" wrapText="1"/>
    </xf>
    <xf numFmtId="0" fontId="28" fillId="0" borderId="71" xfId="0" applyFont="1" applyFill="1" applyBorder="1" applyAlignment="1">
      <alignment vertical="center" wrapText="1"/>
    </xf>
    <xf numFmtId="41" fontId="19" fillId="7" borderId="70" xfId="1" applyFont="1" applyFill="1" applyBorder="1" applyAlignment="1" applyProtection="1">
      <alignment horizontal="center" vertical="center"/>
      <protection locked="0"/>
    </xf>
    <xf numFmtId="49" fontId="4" fillId="8" borderId="58" xfId="0" applyNumberFormat="1" applyFont="1" applyFill="1" applyBorder="1" applyAlignment="1">
      <alignment horizontal="center" vertical="center" wrapText="1"/>
    </xf>
    <xf numFmtId="49" fontId="4" fillId="8" borderId="28" xfId="0" applyNumberFormat="1" applyFont="1" applyFill="1" applyBorder="1" applyAlignment="1">
      <alignment horizontal="center" vertical="center" wrapText="1"/>
    </xf>
    <xf numFmtId="49" fontId="9" fillId="8" borderId="22" xfId="0" applyNumberFormat="1" applyFont="1" applyFill="1" applyBorder="1" applyAlignment="1">
      <alignment horizontal="center" vertical="center" wrapText="1"/>
    </xf>
    <xf numFmtId="49" fontId="5" fillId="8" borderId="28" xfId="0" applyNumberFormat="1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right" vertical="center" wrapText="1"/>
    </xf>
    <xf numFmtId="0" fontId="9" fillId="11" borderId="37" xfId="0" applyFont="1" applyFill="1" applyBorder="1" applyAlignment="1">
      <alignment horizontal="right" vertical="center" wrapText="1"/>
    </xf>
    <xf numFmtId="0" fontId="9" fillId="11" borderId="42" xfId="0" applyFont="1" applyFill="1" applyBorder="1" applyAlignment="1">
      <alignment horizontal="right" vertical="center" wrapText="1"/>
    </xf>
    <xf numFmtId="0" fontId="9" fillId="11" borderId="12" xfId="0" applyFont="1" applyFill="1" applyBorder="1" applyAlignment="1">
      <alignment horizontal="right" vertical="center" wrapText="1"/>
    </xf>
    <xf numFmtId="0" fontId="9" fillId="11" borderId="29" xfId="0" applyFont="1" applyFill="1" applyBorder="1" applyAlignment="1">
      <alignment horizontal="right" vertical="center" wrapText="1"/>
    </xf>
    <xf numFmtId="0" fontId="9" fillId="11" borderId="50" xfId="0" applyFont="1" applyFill="1" applyBorder="1" applyAlignment="1">
      <alignment horizontal="right" vertical="center" wrapText="1"/>
    </xf>
    <xf numFmtId="0" fontId="9" fillId="11" borderId="13" xfId="0" applyFont="1" applyFill="1" applyBorder="1" applyAlignment="1">
      <alignment horizontal="right" vertical="center" wrapText="1"/>
    </xf>
    <xf numFmtId="0" fontId="12" fillId="8" borderId="24" xfId="0" applyFont="1" applyFill="1" applyBorder="1" applyAlignment="1">
      <alignment horizontal="right" vertical="center" wrapText="1"/>
    </xf>
    <xf numFmtId="0" fontId="3" fillId="8" borderId="25" xfId="0" applyFont="1" applyFill="1" applyBorder="1" applyAlignment="1">
      <alignment horizontal="right" vertical="center" wrapText="1"/>
    </xf>
    <xf numFmtId="0" fontId="9" fillId="11" borderId="8" xfId="0" applyFont="1" applyFill="1" applyBorder="1" applyAlignment="1">
      <alignment horizontal="right" vertical="center" wrapText="1"/>
    </xf>
    <xf numFmtId="0" fontId="9" fillId="8" borderId="72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right" vertical="center" wrapText="1"/>
    </xf>
    <xf numFmtId="41" fontId="19" fillId="7" borderId="70" xfId="1" applyFont="1" applyFill="1" applyBorder="1" applyAlignment="1" applyProtection="1">
      <alignment horizontal="right" vertical="center"/>
      <protection locked="0"/>
    </xf>
    <xf numFmtId="41" fontId="19" fillId="7" borderId="63" xfId="1" applyFont="1" applyFill="1" applyBorder="1" applyAlignment="1" applyProtection="1">
      <alignment horizontal="right" vertical="center"/>
      <protection locked="0"/>
    </xf>
    <xf numFmtId="41" fontId="19" fillId="7" borderId="71" xfId="1" applyFont="1" applyFill="1" applyBorder="1" applyAlignment="1" applyProtection="1">
      <alignment horizontal="right" vertical="center"/>
      <protection locked="0"/>
    </xf>
    <xf numFmtId="49" fontId="9" fillId="8" borderId="70" xfId="0" applyNumberFormat="1" applyFont="1" applyFill="1" applyBorder="1" applyAlignment="1">
      <alignment horizontal="center" vertical="center" wrapText="1"/>
    </xf>
    <xf numFmtId="0" fontId="3" fillId="8" borderId="24" xfId="0" applyFont="1" applyFill="1" applyBorder="1" applyAlignment="1">
      <alignment horizontal="right" vertical="center" wrapText="1"/>
    </xf>
    <xf numFmtId="0" fontId="5" fillId="8" borderId="68" xfId="0" applyFont="1" applyFill="1" applyBorder="1" applyAlignment="1">
      <alignment horizontal="left" vertical="center" wrapText="1"/>
    </xf>
    <xf numFmtId="0" fontId="23" fillId="8" borderId="21" xfId="0" applyFont="1" applyFill="1" applyBorder="1" applyAlignment="1">
      <alignment horizontal="right" vertical="center" wrapText="1"/>
    </xf>
    <xf numFmtId="0" fontId="3" fillId="8" borderId="63" xfId="0" applyFont="1" applyFill="1" applyBorder="1" applyAlignment="1">
      <alignment horizontal="right" vertical="center"/>
    </xf>
    <xf numFmtId="0" fontId="3" fillId="8" borderId="63" xfId="0" applyFont="1" applyFill="1" applyBorder="1" applyAlignment="1">
      <alignment horizontal="center" vertical="center" wrapText="1"/>
    </xf>
    <xf numFmtId="0" fontId="9" fillId="11" borderId="53" xfId="0" applyFont="1" applyFill="1" applyBorder="1" applyAlignment="1">
      <alignment horizontal="right" vertical="center" wrapText="1"/>
    </xf>
    <xf numFmtId="41" fontId="19" fillId="7" borderId="73" xfId="1" applyFont="1" applyFill="1" applyBorder="1" applyAlignment="1" applyProtection="1">
      <alignment horizontal="right" vertical="center"/>
      <protection locked="0"/>
    </xf>
    <xf numFmtId="49" fontId="12" fillId="8" borderId="38" xfId="0" applyNumberFormat="1" applyFont="1" applyFill="1" applyBorder="1"/>
    <xf numFmtId="49" fontId="4" fillId="8" borderId="63" xfId="0" applyNumberFormat="1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right" vertical="center" wrapText="1"/>
    </xf>
    <xf numFmtId="0" fontId="20" fillId="8" borderId="43" xfId="0" applyFont="1" applyFill="1" applyBorder="1" applyAlignment="1">
      <alignment horizontal="right" vertical="center" wrapText="1"/>
    </xf>
    <xf numFmtId="0" fontId="20" fillId="8" borderId="44" xfId="0" applyFont="1" applyFill="1" applyBorder="1" applyAlignment="1">
      <alignment horizontal="right" vertical="center" wrapText="1"/>
    </xf>
    <xf numFmtId="0" fontId="9" fillId="11" borderId="41" xfId="0" applyFont="1" applyFill="1" applyBorder="1" applyAlignment="1">
      <alignment horizontal="right" vertical="center" wrapText="1"/>
    </xf>
    <xf numFmtId="0" fontId="5" fillId="8" borderId="71" xfId="0" applyFont="1" applyFill="1" applyBorder="1" applyAlignment="1">
      <alignment horizontal="left" vertical="center" wrapText="1"/>
    </xf>
    <xf numFmtId="0" fontId="9" fillId="11" borderId="6" xfId="0" applyFont="1" applyFill="1" applyBorder="1" applyAlignment="1">
      <alignment horizontal="right" vertical="center" wrapText="1"/>
    </xf>
    <xf numFmtId="0" fontId="9" fillId="8" borderId="6" xfId="0" applyFont="1" applyFill="1" applyBorder="1" applyAlignment="1">
      <alignment horizontal="right" vertical="center" wrapText="1"/>
    </xf>
    <xf numFmtId="49" fontId="9" fillId="8" borderId="43" xfId="0" applyNumberFormat="1" applyFont="1" applyFill="1" applyBorder="1" applyAlignment="1">
      <alignment horizontal="center" vertical="center" wrapText="1"/>
    </xf>
    <xf numFmtId="49" fontId="5" fillId="8" borderId="43" xfId="0" applyNumberFormat="1" applyFont="1" applyFill="1" applyBorder="1" applyAlignment="1">
      <alignment horizontal="center" vertical="center" wrapText="1"/>
    </xf>
    <xf numFmtId="0" fontId="5" fillId="8" borderId="44" xfId="0" applyFont="1" applyFill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left" vertical="center" wrapText="1"/>
    </xf>
    <xf numFmtId="41" fontId="19" fillId="7" borderId="7" xfId="1" applyFont="1" applyFill="1" applyBorder="1" applyAlignment="1" applyProtection="1">
      <alignment horizontal="right" vertical="center"/>
      <protection locked="0"/>
    </xf>
    <xf numFmtId="0" fontId="20" fillId="8" borderId="7" xfId="0" applyFont="1" applyFill="1" applyBorder="1" applyAlignment="1">
      <alignment horizontal="right" vertical="center" wrapText="1"/>
    </xf>
    <xf numFmtId="0" fontId="20" fillId="8" borderId="42" xfId="0" applyFont="1" applyFill="1" applyBorder="1" applyAlignment="1">
      <alignment horizontal="right" vertical="center" wrapText="1"/>
    </xf>
    <xf numFmtId="0" fontId="20" fillId="10" borderId="16" xfId="0" applyFont="1" applyFill="1" applyBorder="1" applyAlignment="1">
      <alignment horizontal="right" vertical="center" wrapText="1"/>
    </xf>
    <xf numFmtId="41" fontId="4" fillId="0" borderId="16" xfId="0" applyNumberFormat="1" applyFont="1" applyFill="1" applyBorder="1" applyAlignment="1" applyProtection="1">
      <alignment horizontal="right" vertical="center" wrapText="1"/>
    </xf>
    <xf numFmtId="41" fontId="19" fillId="12" borderId="16" xfId="1" applyFont="1" applyFill="1" applyBorder="1" applyAlignment="1" applyProtection="1">
      <alignment vertical="center"/>
    </xf>
    <xf numFmtId="41" fontId="19" fillId="12" borderId="39" xfId="1" applyFont="1" applyFill="1" applyBorder="1" applyAlignment="1" applyProtection="1">
      <alignment vertical="center"/>
    </xf>
    <xf numFmtId="41" fontId="19" fillId="12" borderId="22" xfId="1" applyFont="1" applyFill="1" applyBorder="1" applyAlignment="1" applyProtection="1">
      <alignment vertical="center"/>
    </xf>
    <xf numFmtId="41" fontId="19" fillId="12" borderId="16" xfId="1" applyFont="1" applyFill="1" applyBorder="1" applyAlignment="1" applyProtection="1">
      <alignment vertical="center"/>
      <protection locked="0"/>
    </xf>
    <xf numFmtId="41" fontId="19" fillId="12" borderId="39" xfId="1" applyFont="1" applyFill="1" applyBorder="1" applyAlignment="1" applyProtection="1">
      <alignment vertical="center"/>
      <protection locked="0"/>
    </xf>
    <xf numFmtId="41" fontId="19" fillId="12" borderId="22" xfId="1" applyFont="1" applyFill="1" applyBorder="1" applyAlignment="1" applyProtection="1">
      <alignment vertical="center"/>
      <protection locked="0"/>
    </xf>
    <xf numFmtId="41" fontId="19" fillId="12" borderId="22" xfId="1" applyFont="1" applyFill="1" applyBorder="1" applyAlignment="1" applyProtection="1">
      <alignment horizontal="center" vertical="center"/>
      <protection locked="0"/>
    </xf>
    <xf numFmtId="41" fontId="19" fillId="12" borderId="16" xfId="1" applyFont="1" applyFill="1" applyBorder="1" applyAlignment="1" applyProtection="1">
      <alignment horizontal="center" vertical="center"/>
      <protection locked="0"/>
    </xf>
    <xf numFmtId="41" fontId="19" fillId="12" borderId="39" xfId="1" applyFont="1" applyFill="1" applyBorder="1" applyAlignment="1" applyProtection="1">
      <alignment horizontal="center" vertical="center"/>
      <protection locked="0"/>
    </xf>
    <xf numFmtId="41" fontId="19" fillId="12" borderId="27" xfId="1" applyFont="1" applyFill="1" applyBorder="1" applyAlignment="1" applyProtection="1">
      <alignment horizontal="center" vertical="center"/>
      <protection locked="0"/>
    </xf>
    <xf numFmtId="0" fontId="26" fillId="0" borderId="0" xfId="6" applyNumberFormat="1" applyFont="1"/>
    <xf numFmtId="0" fontId="4" fillId="0" borderId="24" xfId="0" applyFont="1" applyFill="1" applyBorder="1" applyAlignment="1">
      <alignment horizontal="right" vertical="center" wrapText="1"/>
    </xf>
    <xf numFmtId="0" fontId="4" fillId="0" borderId="23" xfId="0" applyFont="1" applyFill="1" applyBorder="1" applyAlignment="1">
      <alignment horizontal="right" vertical="center" wrapText="1"/>
    </xf>
    <xf numFmtId="0" fontId="4" fillId="0" borderId="66" xfId="0" applyFont="1" applyFill="1" applyBorder="1" applyAlignment="1">
      <alignment horizontal="right" vertical="center" wrapText="1"/>
    </xf>
    <xf numFmtId="0" fontId="28" fillId="0" borderId="25" xfId="0" applyFont="1" applyFill="1" applyBorder="1" applyAlignment="1">
      <alignment horizontal="right" vertical="center" wrapText="1"/>
    </xf>
    <xf numFmtId="0" fontId="28" fillId="0" borderId="16" xfId="0" applyFont="1" applyFill="1" applyBorder="1" applyAlignment="1">
      <alignment horizontal="right" vertical="center" wrapText="1"/>
    </xf>
    <xf numFmtId="0" fontId="28" fillId="0" borderId="20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10" fillId="8" borderId="20" xfId="0" applyFont="1" applyFill="1" applyBorder="1" applyAlignment="1">
      <alignment horizontal="left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10" fillId="0" borderId="39" xfId="0" applyNumberFormat="1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left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0" fontId="28" fillId="0" borderId="32" xfId="0" applyFont="1" applyFill="1" applyBorder="1" applyAlignment="1" applyProtection="1">
      <alignment horizontal="right" vertical="center" wrapText="1"/>
    </xf>
    <xf numFmtId="0" fontId="29" fillId="0" borderId="25" xfId="0" applyFont="1" applyFill="1" applyBorder="1" applyAlignment="1" applyProtection="1">
      <alignment horizontal="right" vertical="center" wrapText="1"/>
    </xf>
    <xf numFmtId="0" fontId="29" fillId="0" borderId="38" xfId="0" applyFont="1" applyFill="1" applyBorder="1" applyAlignment="1" applyProtection="1">
      <alignment horizontal="right" vertical="center" wrapText="1"/>
    </xf>
    <xf numFmtId="0" fontId="28" fillId="0" borderId="36" xfId="0" applyFont="1" applyFill="1" applyBorder="1" applyAlignment="1" applyProtection="1">
      <alignment horizontal="right" vertical="center" wrapText="1"/>
    </xf>
    <xf numFmtId="0" fontId="29" fillId="0" borderId="16" xfId="0" applyFont="1" applyFill="1" applyBorder="1" applyAlignment="1" applyProtection="1">
      <alignment horizontal="right" vertical="center" wrapText="1"/>
    </xf>
    <xf numFmtId="0" fontId="28" fillId="0" borderId="40" xfId="0" applyFont="1" applyFill="1" applyBorder="1" applyAlignment="1" applyProtection="1">
      <alignment horizontal="right" vertical="center" wrapText="1"/>
    </xf>
    <xf numFmtId="0" fontId="29" fillId="0" borderId="39" xfId="0" applyFont="1" applyFill="1" applyBorder="1" applyAlignment="1" applyProtection="1">
      <alignment horizontal="right" vertical="center" wrapText="1"/>
    </xf>
    <xf numFmtId="0" fontId="3" fillId="8" borderId="16" xfId="0" applyFont="1" applyFill="1" applyBorder="1" applyAlignment="1">
      <alignment horizontal="right" vertical="center" wrapText="1"/>
    </xf>
    <xf numFmtId="0" fontId="3" fillId="8" borderId="23" xfId="0" applyFont="1" applyFill="1" applyBorder="1" applyAlignment="1">
      <alignment horizontal="right" vertical="center" wrapText="1"/>
    </xf>
    <xf numFmtId="0" fontId="10" fillId="8" borderId="36" xfId="0" applyFont="1" applyFill="1" applyBorder="1" applyAlignment="1">
      <alignment horizontal="left" vertical="center" wrapText="1"/>
    </xf>
    <xf numFmtId="0" fontId="28" fillId="0" borderId="30" xfId="0" applyFont="1" applyFill="1" applyBorder="1" applyAlignment="1">
      <alignment vertical="center" wrapText="1"/>
    </xf>
    <xf numFmtId="0" fontId="28" fillId="0" borderId="61" xfId="0" applyFont="1" applyFill="1" applyBorder="1" applyAlignment="1">
      <alignment vertical="center" wrapText="1"/>
    </xf>
    <xf numFmtId="49" fontId="10" fillId="8" borderId="39" xfId="0" applyNumberFormat="1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0" fontId="2" fillId="0" borderId="0" xfId="7" applyFont="1" applyFill="1" applyBorder="1" applyProtection="1"/>
    <xf numFmtId="0" fontId="2" fillId="0" borderId="0" xfId="7" applyFont="1" applyProtection="1"/>
    <xf numFmtId="49" fontId="3" fillId="8" borderId="38" xfId="0" applyNumberFormat="1" applyFont="1" applyFill="1" applyBorder="1" applyAlignment="1" applyProtection="1">
      <alignment horizontal="right" vertical="center"/>
    </xf>
    <xf numFmtId="49" fontId="10" fillId="8" borderId="39" xfId="0" applyNumberFormat="1" applyFont="1" applyFill="1" applyBorder="1" applyAlignment="1" applyProtection="1">
      <alignment horizontal="center" vertical="center" wrapText="1"/>
    </xf>
    <xf numFmtId="49" fontId="2" fillId="8" borderId="39" xfId="0" applyNumberFormat="1" applyFont="1" applyFill="1" applyBorder="1" applyAlignment="1" applyProtection="1">
      <alignment horizontal="center" vertical="center" wrapText="1"/>
    </xf>
    <xf numFmtId="0" fontId="10" fillId="8" borderId="40" xfId="0" applyFont="1" applyFill="1" applyBorder="1" applyAlignment="1" applyProtection="1">
      <alignment horizontal="left" vertical="center" wrapText="1"/>
    </xf>
    <xf numFmtId="0" fontId="9" fillId="11" borderId="61" xfId="0" applyFont="1" applyFill="1" applyBorder="1" applyAlignment="1" applyProtection="1">
      <alignment horizontal="right" vertical="center" wrapText="1"/>
    </xf>
    <xf numFmtId="41" fontId="19" fillId="7" borderId="64" xfId="1" applyFont="1" applyFill="1" applyBorder="1" applyAlignment="1" applyProtection="1">
      <alignment horizontal="right" vertical="center"/>
    </xf>
    <xf numFmtId="41" fontId="19" fillId="7" borderId="39" xfId="1" applyFont="1" applyFill="1" applyBorder="1" applyAlignment="1" applyProtection="1">
      <alignment horizontal="right" vertical="center"/>
    </xf>
    <xf numFmtId="41" fontId="19" fillId="7" borderId="40" xfId="1" applyFont="1" applyFill="1" applyBorder="1" applyAlignment="1" applyProtection="1">
      <alignment horizontal="right" vertical="center"/>
    </xf>
    <xf numFmtId="0" fontId="22" fillId="2" borderId="0" xfId="0" applyFont="1" applyFill="1" applyProtection="1"/>
    <xf numFmtId="41" fontId="19" fillId="7" borderId="38" xfId="1" applyFont="1" applyFill="1" applyBorder="1" applyAlignment="1" applyProtection="1">
      <alignment horizontal="right" vertical="center"/>
    </xf>
    <xf numFmtId="41" fontId="19" fillId="7" borderId="39" xfId="1" applyFont="1" applyFill="1" applyBorder="1" applyAlignment="1" applyProtection="1">
      <alignment vertical="center"/>
    </xf>
    <xf numFmtId="41" fontId="19" fillId="7" borderId="67" xfId="1" applyFont="1" applyFill="1" applyBorder="1" applyAlignment="1" applyProtection="1">
      <alignment vertical="center"/>
    </xf>
    <xf numFmtId="0" fontId="28" fillId="0" borderId="61" xfId="0" applyFont="1" applyFill="1" applyBorder="1" applyAlignment="1" applyProtection="1">
      <alignment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42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left" wrapText="1"/>
    </xf>
    <xf numFmtId="0" fontId="8" fillId="0" borderId="11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left" wrapText="1"/>
    </xf>
    <xf numFmtId="0" fontId="8" fillId="0" borderId="2" xfId="0" applyFont="1" applyFill="1" applyBorder="1" applyAlignment="1" applyProtection="1">
      <alignment horizontal="left" wrapText="1"/>
    </xf>
    <xf numFmtId="0" fontId="8" fillId="0" borderId="8" xfId="0" applyFont="1" applyFill="1" applyBorder="1" applyAlignment="1" applyProtection="1">
      <alignment horizontal="left" wrapText="1"/>
    </xf>
    <xf numFmtId="0" fontId="8" fillId="0" borderId="5" xfId="0" applyFont="1" applyFill="1" applyBorder="1" applyAlignment="1" applyProtection="1">
      <alignment horizontal="left" wrapText="1"/>
    </xf>
    <xf numFmtId="0" fontId="8" fillId="0" borderId="4" xfId="0" applyFont="1" applyFill="1" applyBorder="1" applyAlignment="1" applyProtection="1">
      <alignment horizontal="left" wrapText="1"/>
    </xf>
    <xf numFmtId="0" fontId="8" fillId="0" borderId="6" xfId="0" applyFont="1" applyFill="1" applyBorder="1" applyAlignment="1" applyProtection="1">
      <alignment horizontal="left" wrapText="1"/>
    </xf>
    <xf numFmtId="0" fontId="19" fillId="2" borderId="11" xfId="0" applyFon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/>
    </xf>
    <xf numFmtId="0" fontId="4" fillId="8" borderId="5" xfId="0" applyFont="1" applyFill="1" applyBorder="1" applyAlignment="1" applyProtection="1">
      <alignment horizontal="center" vertical="center"/>
    </xf>
    <xf numFmtId="0" fontId="4" fillId="8" borderId="42" xfId="0" applyFont="1" applyFill="1" applyBorder="1" applyAlignment="1" applyProtection="1">
      <alignment horizontal="center" vertical="center"/>
    </xf>
    <xf numFmtId="0" fontId="3" fillId="8" borderId="3" xfId="0" applyFont="1" applyFill="1" applyBorder="1" applyAlignment="1" applyProtection="1">
      <alignment horizontal="center" vertical="center" wrapText="1"/>
    </xf>
    <xf numFmtId="0" fontId="3" fillId="8" borderId="4" xfId="0" applyFont="1" applyFill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center" vertical="center" wrapText="1"/>
    </xf>
    <xf numFmtId="0" fontId="3" fillId="8" borderId="10" xfId="0" applyFont="1" applyFill="1" applyBorder="1" applyAlignment="1" applyProtection="1">
      <alignment horizontal="center" vertical="center" wrapText="1"/>
    </xf>
    <xf numFmtId="0" fontId="3" fillId="8" borderId="11" xfId="0" applyFont="1" applyFill="1" applyBorder="1" applyAlignment="1" applyProtection="1">
      <alignment horizontal="center" vertical="center" wrapText="1"/>
    </xf>
    <xf numFmtId="0" fontId="3" fillId="8" borderId="12" xfId="0" applyFont="1" applyFill="1" applyBorder="1" applyAlignment="1" applyProtection="1">
      <alignment horizontal="center" vertical="center" wrapText="1"/>
    </xf>
    <xf numFmtId="0" fontId="4" fillId="8" borderId="17" xfId="0" applyFont="1" applyFill="1" applyBorder="1" applyAlignment="1" applyProtection="1">
      <alignment horizontal="center" vertical="center" wrapText="1"/>
    </xf>
    <xf numFmtId="0" fontId="4" fillId="8" borderId="9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4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1" fillId="0" borderId="0" xfId="7" applyFont="1" applyFill="1" applyBorder="1" applyAlignment="1">
      <alignment horizontal="center" vertical="center" wrapText="1"/>
    </xf>
    <xf numFmtId="0" fontId="1" fillId="0" borderId="73" xfId="7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3" fillId="8" borderId="3" xfId="7" applyFont="1" applyFill="1" applyBorder="1" applyAlignment="1">
      <alignment horizontal="center" vertical="center" wrapText="1"/>
    </xf>
    <xf numFmtId="0" fontId="3" fillId="8" borderId="4" xfId="7" applyFont="1" applyFill="1" applyBorder="1" applyAlignment="1">
      <alignment horizontal="center" vertical="center" wrapText="1"/>
    </xf>
    <xf numFmtId="0" fontId="3" fillId="8" borderId="6" xfId="7" applyFont="1" applyFill="1" applyBorder="1" applyAlignment="1">
      <alignment horizontal="center" vertical="center" wrapText="1"/>
    </xf>
    <xf numFmtId="0" fontId="3" fillId="8" borderId="10" xfId="7" applyFont="1" applyFill="1" applyBorder="1" applyAlignment="1">
      <alignment horizontal="center" vertical="center" wrapText="1"/>
    </xf>
    <xf numFmtId="0" fontId="3" fillId="8" borderId="11" xfId="7" applyFont="1" applyFill="1" applyBorder="1" applyAlignment="1">
      <alignment horizontal="center" vertical="center" wrapText="1"/>
    </xf>
    <xf numFmtId="0" fontId="3" fillId="8" borderId="12" xfId="7" applyFont="1" applyFill="1" applyBorder="1" applyAlignment="1">
      <alignment horizontal="center" vertical="center" wrapText="1"/>
    </xf>
    <xf numFmtId="0" fontId="4" fillId="8" borderId="17" xfId="7" applyFont="1" applyFill="1" applyBorder="1" applyAlignment="1">
      <alignment horizontal="center" vertical="center" wrapText="1"/>
    </xf>
    <xf numFmtId="0" fontId="4" fillId="8" borderId="9" xfId="7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8" borderId="39" xfId="0" applyFont="1" applyFill="1" applyBorder="1" applyAlignment="1">
      <alignment horizontal="center" vertical="center" wrapText="1"/>
    </xf>
    <xf numFmtId="0" fontId="6" fillId="8" borderId="74" xfId="7" applyFont="1" applyFill="1" applyBorder="1" applyAlignment="1">
      <alignment horizontal="center" vertical="center" wrapText="1"/>
    </xf>
    <xf numFmtId="0" fontId="6" fillId="8" borderId="43" xfId="7" applyFont="1" applyFill="1" applyBorder="1" applyAlignment="1">
      <alignment horizontal="center" vertical="center" wrapText="1"/>
    </xf>
    <xf numFmtId="0" fontId="6" fillId="8" borderId="74" xfId="0" applyFont="1" applyFill="1" applyBorder="1" applyAlignment="1">
      <alignment horizontal="center" vertical="center" wrapText="1"/>
    </xf>
    <xf numFmtId="0" fontId="6" fillId="8" borderId="43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left" wrapText="1"/>
    </xf>
    <xf numFmtId="0" fontId="8" fillId="0" borderId="73" xfId="0" applyFont="1" applyFill="1" applyBorder="1" applyAlignment="1">
      <alignment horizontal="left" wrapText="1"/>
    </xf>
    <xf numFmtId="0" fontId="4" fillId="0" borderId="58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14" fillId="2" borderId="0" xfId="0" applyFont="1" applyFill="1" applyAlignment="1" applyProtection="1">
      <alignment horizontal="left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</cellXfs>
  <cellStyles count="12">
    <cellStyle name="Migliaia [0]" xfId="1" builtinId="6"/>
    <cellStyle name="Migliaia [0] 2" xfId="2"/>
    <cellStyle name="Migliaia [0] 2 2" xfId="3"/>
    <cellStyle name="Migliaia [0] 3" xfId="4"/>
    <cellStyle name="Normale" xfId="0" builtinId="0"/>
    <cellStyle name="Normale 2" xfId="5"/>
    <cellStyle name="Normale 2 2" xfId="6"/>
    <cellStyle name="Normale 3" xfId="7"/>
    <cellStyle name="Normale 3 2" xfId="8"/>
    <cellStyle name="Normale 4" xfId="9"/>
    <cellStyle name="Normale 4 2" xfId="10"/>
    <cellStyle name="Percentuale" xfId="1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C8E6~1.DON/AppData/Local/Temp/Rar$DIa7784.35393/I_MLA_321_2018_CONS.V2_20190529_14514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C8E6~1.DON/AppData/Local/Temp/Rar$DIa2928.30519/I_MLA_321_2018_CONS.V2_20190529_14514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FRONTESPIZIO"/>
      <sheetName val="MODELLO LA"/>
      <sheetName val="ALLEGATI"/>
      <sheetName val="LA-San"/>
      <sheetName val="LA-San Acquisti da Pubb"/>
      <sheetName val="LA-San Produzione"/>
      <sheetName val="LA-San Acquisti da Priv"/>
      <sheetName val="SINTESI LEA"/>
      <sheetName val="TXT"/>
      <sheetName val="INFO_OUT"/>
      <sheetName val="VERSIONI"/>
      <sheetName val="ANA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FRONTESPIZIO"/>
      <sheetName val="MODELLO LA"/>
      <sheetName val="ALLEGATI"/>
      <sheetName val="LA-San"/>
      <sheetName val="LA-San Acquisti da Pubb"/>
      <sheetName val="LA-San Produzione"/>
      <sheetName val="LA-San Acquisti da Priv"/>
      <sheetName val="SINTESI LEA"/>
      <sheetName val="TXT"/>
      <sheetName val="INFO_OUT"/>
      <sheetName val="VERSIONI"/>
      <sheetName val="ANA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41"/>
  <dimension ref="A1:A10"/>
  <sheetViews>
    <sheetView workbookViewId="0">
      <selection activeCell="H18" sqref="H18"/>
    </sheetView>
  </sheetViews>
  <sheetFormatPr defaultRowHeight="12.75"/>
  <cols>
    <col min="1" max="1" width="9.7109375" style="149" bestFit="1" customWidth="1"/>
    <col min="2" max="16384" width="9.140625" style="149"/>
  </cols>
  <sheetData>
    <row r="1" spans="1:1">
      <c r="A1" s="149" t="s">
        <v>0</v>
      </c>
    </row>
    <row r="2" spans="1:1">
      <c r="A2" s="149" t="s">
        <v>1</v>
      </c>
    </row>
    <row r="3" spans="1:1">
      <c r="A3" s="149" t="s">
        <v>2</v>
      </c>
    </row>
    <row r="4" spans="1:1">
      <c r="A4" s="149" t="s">
        <v>3</v>
      </c>
    </row>
    <row r="5" spans="1:1">
      <c r="A5" s="149" t="s">
        <v>4</v>
      </c>
    </row>
    <row r="6" spans="1:1">
      <c r="A6" s="149" t="s">
        <v>5</v>
      </c>
    </row>
    <row r="7" spans="1:1">
      <c r="A7" s="149" t="s">
        <v>6</v>
      </c>
    </row>
    <row r="8" spans="1:1">
      <c r="A8" s="149" t="s">
        <v>7</v>
      </c>
    </row>
    <row r="9" spans="1:1">
      <c r="A9" s="149" t="s">
        <v>8</v>
      </c>
    </row>
    <row r="10" spans="1:1">
      <c r="A10" s="149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40"/>
  <dimension ref="A1:A2"/>
  <sheetViews>
    <sheetView workbookViewId="0">
      <selection activeCell="A3" sqref="A3"/>
    </sheetView>
  </sheetViews>
  <sheetFormatPr defaultRowHeight="12.75"/>
  <cols>
    <col min="1" max="16384" width="9.140625" style="149"/>
  </cols>
  <sheetData>
    <row r="1" spans="1:1">
      <c r="A1" s="148" t="s">
        <v>10</v>
      </c>
    </row>
    <row r="2" spans="1:1">
      <c r="A2" s="148" t="str">
        <f>Info!B7</f>
        <v>V1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42"/>
  <dimension ref="A1:G2"/>
  <sheetViews>
    <sheetView workbookViewId="0">
      <selection activeCell="D3" sqref="D3"/>
    </sheetView>
  </sheetViews>
  <sheetFormatPr defaultRowHeight="15"/>
  <cols>
    <col min="1" max="1" width="9.140625" style="97"/>
    <col min="2" max="2" width="10.85546875" style="97" bestFit="1" customWidth="1"/>
    <col min="3" max="3" width="9.140625" style="97"/>
    <col min="4" max="4" width="14.5703125" style="97" bestFit="1" customWidth="1"/>
    <col min="5" max="5" width="19.140625" style="97" bestFit="1" customWidth="1"/>
    <col min="6" max="6" width="18.5703125" style="97" bestFit="1" customWidth="1"/>
    <col min="7" max="16384" width="9.140625" style="97"/>
  </cols>
  <sheetData>
    <row r="1" spans="1:7">
      <c r="A1" s="98" t="s">
        <v>11</v>
      </c>
      <c r="B1" s="98" t="s">
        <v>12</v>
      </c>
      <c r="C1" s="98" t="s">
        <v>13</v>
      </c>
      <c r="D1" s="98" t="s">
        <v>14</v>
      </c>
      <c r="E1" s="98" t="s">
        <v>15</v>
      </c>
      <c r="F1" s="98" t="s">
        <v>16</v>
      </c>
      <c r="G1" s="98" t="s">
        <v>17</v>
      </c>
    </row>
    <row r="2" spans="1:7">
      <c r="A2" s="98" t="s">
        <v>18</v>
      </c>
      <c r="B2" s="99" t="s">
        <v>19</v>
      </c>
      <c r="C2" s="98" t="s">
        <v>20</v>
      </c>
      <c r="D2" s="602" t="s">
        <v>21</v>
      </c>
      <c r="E2" s="98" t="s">
        <v>22</v>
      </c>
      <c r="F2" s="98" t="s">
        <v>23</v>
      </c>
      <c r="G2" s="98" t="s">
        <v>24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1"/>
  <dimension ref="A1:L54"/>
  <sheetViews>
    <sheetView workbookViewId="0">
      <selection activeCell="B8" sqref="B8"/>
    </sheetView>
  </sheetViews>
  <sheetFormatPr defaultColWidth="0" defaultRowHeight="0" customHeight="1" zeroHeight="1"/>
  <cols>
    <col min="1" max="1" width="9.140625" style="72" customWidth="1"/>
    <col min="2" max="2" width="18.5703125" style="70" customWidth="1"/>
    <col min="3" max="8" width="9.140625" style="70" customWidth="1"/>
    <col min="9" max="9" width="8.85546875" style="70" hidden="1" customWidth="1"/>
    <col min="10" max="10" width="3" style="70" hidden="1" customWidth="1"/>
    <col min="11" max="11" width="4" style="71" hidden="1" customWidth="1"/>
    <col min="12" max="12" width="58.28515625" style="71" hidden="1" customWidth="1"/>
    <col min="13" max="16384" width="9.140625" style="70" hidden="1"/>
  </cols>
  <sheetData>
    <row r="1" spans="1:12" ht="12.75">
      <c r="A1" s="96"/>
      <c r="B1" s="95"/>
      <c r="C1" s="95"/>
      <c r="D1" s="95"/>
      <c r="E1" s="95"/>
      <c r="F1" s="95"/>
      <c r="G1" s="95"/>
      <c r="H1" s="94"/>
    </row>
    <row r="2" spans="1:12" s="87" customFormat="1" ht="12.75">
      <c r="A2" s="80" t="s">
        <v>25</v>
      </c>
      <c r="B2" s="93" t="str">
        <f>ANAGR!$A$2</f>
        <v>702</v>
      </c>
      <c r="C2" s="92" t="str">
        <f>ANAGR!$B$2</f>
        <v>ASST SANTI PAOLO E CARLO</v>
      </c>
      <c r="D2" s="91"/>
      <c r="E2" s="91"/>
      <c r="F2" s="91"/>
      <c r="G2" s="91"/>
      <c r="H2" s="90"/>
      <c r="J2" s="89"/>
      <c r="K2" s="88"/>
      <c r="L2" s="88"/>
    </row>
    <row r="3" spans="1:12" ht="12.75">
      <c r="A3" s="80" t="s">
        <v>26</v>
      </c>
      <c r="B3" s="86" t="str">
        <f>ANAGR!$C$2</f>
        <v>2019</v>
      </c>
      <c r="C3" s="79"/>
      <c r="D3" s="79"/>
      <c r="E3" s="79"/>
      <c r="F3" s="79"/>
      <c r="G3" s="79"/>
      <c r="H3" s="78"/>
      <c r="J3" s="74"/>
    </row>
    <row r="4" spans="1:12" ht="12.75">
      <c r="A4" s="80"/>
      <c r="B4" s="79"/>
      <c r="C4" s="79"/>
      <c r="D4" s="79"/>
      <c r="E4" s="79"/>
      <c r="F4" s="79"/>
      <c r="G4" s="79"/>
      <c r="H4" s="78"/>
      <c r="J4" s="74"/>
    </row>
    <row r="5" spans="1:12" ht="12.75">
      <c r="A5" s="80" t="s">
        <v>27</v>
      </c>
      <c r="B5" s="85" t="str">
        <f>ANAGR!$D$2</f>
        <v>Consuntivo</v>
      </c>
      <c r="C5" s="79"/>
      <c r="D5" s="79"/>
      <c r="E5" s="79"/>
      <c r="F5" s="79"/>
      <c r="G5" s="79"/>
      <c r="H5" s="78"/>
      <c r="J5" s="74"/>
    </row>
    <row r="6" spans="1:12" ht="12.75">
      <c r="A6" s="80"/>
      <c r="B6" s="84"/>
      <c r="C6" s="79"/>
      <c r="D6" s="79"/>
      <c r="E6" s="79"/>
      <c r="F6" s="79"/>
      <c r="G6" s="79"/>
      <c r="H6" s="78"/>
      <c r="J6" s="74"/>
    </row>
    <row r="7" spans="1:12" ht="12.75">
      <c r="A7" s="80" t="s">
        <v>28</v>
      </c>
      <c r="B7" s="83" t="s">
        <v>1</v>
      </c>
      <c r="C7" s="79"/>
      <c r="D7" s="79"/>
      <c r="E7" s="79"/>
      <c r="F7" s="79"/>
      <c r="G7" s="79"/>
      <c r="H7" s="78"/>
      <c r="J7" s="74"/>
    </row>
    <row r="8" spans="1:12" ht="12.75">
      <c r="A8" s="80" t="s">
        <v>29</v>
      </c>
      <c r="B8" s="82">
        <v>44012</v>
      </c>
      <c r="C8" s="81" t="str">
        <f>+IF(B8=0,"  !! INSERIRE LA DATA RELATIVA AL BILANCIO !!","")</f>
        <v/>
      </c>
      <c r="D8" s="79"/>
      <c r="E8" s="79"/>
      <c r="F8" s="79"/>
      <c r="G8" s="79"/>
      <c r="H8" s="78"/>
      <c r="J8" s="74"/>
    </row>
    <row r="9" spans="1:12" ht="12.75">
      <c r="A9" s="80"/>
      <c r="B9" s="79"/>
      <c r="C9" s="79"/>
      <c r="D9" s="79"/>
      <c r="E9" s="79"/>
      <c r="F9" s="79"/>
      <c r="G9" s="79"/>
      <c r="H9" s="78"/>
      <c r="J9" s="74"/>
    </row>
    <row r="10" spans="1:12" ht="12.75">
      <c r="A10" s="80"/>
      <c r="B10" s="79"/>
      <c r="C10" s="79"/>
      <c r="D10" s="79"/>
      <c r="E10" s="79"/>
      <c r="F10" s="79"/>
      <c r="G10" s="79"/>
      <c r="H10" s="78"/>
      <c r="J10" s="74"/>
    </row>
    <row r="11" spans="1:12" ht="13.5" thickBot="1">
      <c r="A11" s="77"/>
      <c r="B11" s="76"/>
      <c r="C11" s="76"/>
      <c r="D11" s="76"/>
      <c r="E11" s="76"/>
      <c r="F11" s="76"/>
      <c r="G11" s="76"/>
      <c r="H11" s="75" t="s">
        <v>30</v>
      </c>
      <c r="J11" s="74"/>
    </row>
    <row r="12" spans="1:12" ht="12.75" hidden="1">
      <c r="K12" s="71">
        <v>311</v>
      </c>
      <c r="L12" s="71" t="s">
        <v>31</v>
      </c>
    </row>
    <row r="13" spans="1:12" ht="12.75" hidden="1">
      <c r="K13" s="71">
        <v>312</v>
      </c>
      <c r="L13" s="71" t="s">
        <v>32</v>
      </c>
    </row>
    <row r="14" spans="1:12" ht="12.75" hidden="1">
      <c r="K14" s="71">
        <v>313</v>
      </c>
      <c r="L14" s="71" t="s">
        <v>33</v>
      </c>
    </row>
    <row r="15" spans="1:12" ht="12.75" hidden="1">
      <c r="K15" s="71">
        <v>314</v>
      </c>
      <c r="L15" s="71" t="s">
        <v>34</v>
      </c>
    </row>
    <row r="16" spans="1:12" ht="12.75" hidden="1">
      <c r="K16" s="71">
        <v>315</v>
      </c>
      <c r="L16" s="71" t="s">
        <v>35</v>
      </c>
    </row>
    <row r="17" spans="11:12" s="70" customFormat="1" ht="12.75" hidden="1">
      <c r="K17" s="71">
        <v>951</v>
      </c>
      <c r="L17" s="71" t="s">
        <v>36</v>
      </c>
    </row>
    <row r="18" spans="11:12" s="70" customFormat="1" ht="12.75" hidden="1">
      <c r="K18" s="71">
        <v>952</v>
      </c>
      <c r="L18" s="71" t="s">
        <v>37</v>
      </c>
    </row>
    <row r="19" spans="11:12" s="70" customFormat="1" ht="12.75" hidden="1">
      <c r="K19" s="71">
        <v>953</v>
      </c>
      <c r="L19" s="71" t="s">
        <v>38</v>
      </c>
    </row>
    <row r="20" spans="11:12" s="70" customFormat="1" ht="12.75" hidden="1">
      <c r="K20" s="71">
        <v>954</v>
      </c>
      <c r="L20" s="71" t="s">
        <v>39</v>
      </c>
    </row>
    <row r="21" spans="11:12" s="70" customFormat="1" ht="12.75" hidden="1">
      <c r="K21" s="71">
        <v>955</v>
      </c>
      <c r="L21" s="71" t="s">
        <v>40</v>
      </c>
    </row>
    <row r="22" spans="11:12" s="70" customFormat="1" ht="12.75" hidden="1">
      <c r="K22" s="71">
        <v>956</v>
      </c>
      <c r="L22" s="71" t="s">
        <v>41</v>
      </c>
    </row>
    <row r="23" spans="11:12" s="70" customFormat="1" ht="12.75" hidden="1">
      <c r="K23" s="71">
        <v>957</v>
      </c>
      <c r="L23" s="71" t="s">
        <v>42</v>
      </c>
    </row>
    <row r="24" spans="11:12" s="70" customFormat="1" ht="12.75" hidden="1">
      <c r="K24" s="71">
        <v>958</v>
      </c>
      <c r="L24" s="71" t="s">
        <v>43</v>
      </c>
    </row>
    <row r="25" spans="11:12" s="70" customFormat="1" ht="12.75" hidden="1">
      <c r="K25" s="71">
        <v>959</v>
      </c>
      <c r="L25" s="71" t="s">
        <v>44</v>
      </c>
    </row>
    <row r="26" spans="11:12" s="70" customFormat="1" ht="12.75" hidden="1">
      <c r="K26" s="71">
        <v>960</v>
      </c>
      <c r="L26" s="71" t="s">
        <v>45</v>
      </c>
    </row>
    <row r="27" spans="11:12" s="70" customFormat="1" ht="12.75" hidden="1">
      <c r="K27" s="71">
        <v>962</v>
      </c>
      <c r="L27" s="71" t="s">
        <v>46</v>
      </c>
    </row>
    <row r="28" spans="11:12" s="70" customFormat="1" ht="12.75" hidden="1">
      <c r="K28" s="71">
        <v>963</v>
      </c>
      <c r="L28" s="71" t="s">
        <v>47</v>
      </c>
    </row>
    <row r="29" spans="11:12" s="70" customFormat="1" ht="12.75" hidden="1">
      <c r="K29" s="71">
        <v>964</v>
      </c>
      <c r="L29" s="71" t="s">
        <v>48</v>
      </c>
    </row>
    <row r="30" spans="11:12" s="70" customFormat="1" ht="12.75" hidden="1">
      <c r="K30" s="71">
        <v>965</v>
      </c>
      <c r="L30" s="71" t="s">
        <v>49</v>
      </c>
    </row>
    <row r="31" spans="11:12" s="70" customFormat="1" ht="12.75" hidden="1">
      <c r="K31" s="71">
        <v>966</v>
      </c>
      <c r="L31" s="71" t="s">
        <v>50</v>
      </c>
    </row>
    <row r="32" spans="11:12" s="70" customFormat="1" ht="12.75" hidden="1">
      <c r="K32" s="71">
        <v>967</v>
      </c>
      <c r="L32" s="71" t="s">
        <v>51</v>
      </c>
    </row>
    <row r="33" spans="11:12" s="70" customFormat="1" ht="12.75" hidden="1">
      <c r="K33" s="71">
        <v>968</v>
      </c>
      <c r="L33" s="71" t="s">
        <v>52</v>
      </c>
    </row>
    <row r="34" spans="11:12" s="70" customFormat="1" ht="12.75" hidden="1">
      <c r="K34" s="71">
        <v>969</v>
      </c>
      <c r="L34" s="71" t="s">
        <v>53</v>
      </c>
    </row>
    <row r="35" spans="11:12" s="70" customFormat="1" ht="12.75" hidden="1">
      <c r="K35" s="71">
        <v>970</v>
      </c>
      <c r="L35" s="71" t="s">
        <v>54</v>
      </c>
    </row>
    <row r="36" spans="11:12" s="70" customFormat="1" ht="12.75" hidden="1">
      <c r="K36" s="71">
        <v>971</v>
      </c>
      <c r="L36" s="71" t="s">
        <v>55</v>
      </c>
    </row>
    <row r="37" spans="11:12" s="70" customFormat="1" ht="12.75" hidden="1">
      <c r="K37" s="71">
        <v>972</v>
      </c>
      <c r="L37" s="71" t="s">
        <v>56</v>
      </c>
    </row>
    <row r="38" spans="11:12" s="70" customFormat="1" ht="12.75" hidden="1">
      <c r="K38" s="71">
        <v>973</v>
      </c>
      <c r="L38" s="71" t="s">
        <v>57</v>
      </c>
    </row>
    <row r="39" spans="11:12" s="70" customFormat="1" ht="12.75" hidden="1">
      <c r="K39" s="71">
        <v>974</v>
      </c>
      <c r="L39" s="71" t="s">
        <v>58</v>
      </c>
    </row>
    <row r="40" spans="11:12" s="70" customFormat="1" ht="12.75" hidden="1">
      <c r="K40" s="71">
        <v>975</v>
      </c>
      <c r="L40" s="71" t="s">
        <v>59</v>
      </c>
    </row>
    <row r="41" spans="11:12" s="70" customFormat="1" ht="12.75" hidden="1">
      <c r="K41" s="71">
        <v>976</v>
      </c>
      <c r="L41" s="71" t="s">
        <v>60</v>
      </c>
    </row>
    <row r="42" spans="11:12" s="70" customFormat="1" ht="12.75" hidden="1">
      <c r="K42" s="71">
        <v>977</v>
      </c>
      <c r="L42" s="71" t="s">
        <v>61</v>
      </c>
    </row>
    <row r="43" spans="11:12" s="70" customFormat="1" ht="12.75" hidden="1">
      <c r="K43" s="71">
        <v>978</v>
      </c>
      <c r="L43" s="71" t="s">
        <v>62</v>
      </c>
    </row>
    <row r="44" spans="11:12" s="70" customFormat="1" ht="12.75" hidden="1">
      <c r="K44" s="71">
        <v>979</v>
      </c>
      <c r="L44" s="71" t="s">
        <v>63</v>
      </c>
    </row>
    <row r="45" spans="11:12" s="70" customFormat="1" ht="12.75" hidden="1">
      <c r="K45" s="71">
        <v>980</v>
      </c>
      <c r="L45" s="71" t="s">
        <v>64</v>
      </c>
    </row>
    <row r="46" spans="11:12" s="70" customFormat="1" ht="12.75" hidden="1">
      <c r="K46" s="71">
        <v>920</v>
      </c>
      <c r="L46" s="71" t="s">
        <v>65</v>
      </c>
    </row>
    <row r="47" spans="11:12" s="70" customFormat="1" ht="12.75" hidden="1">
      <c r="K47" s="71">
        <v>922</v>
      </c>
      <c r="L47" s="71" t="s">
        <v>66</v>
      </c>
    </row>
    <row r="48" spans="11:12" s="70" customFormat="1" ht="12.75" hidden="1">
      <c r="K48" s="71">
        <v>923</v>
      </c>
      <c r="L48" s="71" t="s">
        <v>67</v>
      </c>
    </row>
    <row r="49" spans="11:12" ht="12.75" hidden="1">
      <c r="K49" s="71">
        <v>924</v>
      </c>
      <c r="L49" s="71" t="s">
        <v>68</v>
      </c>
    </row>
    <row r="50" spans="11:12" ht="12.75" hidden="1">
      <c r="K50" s="71">
        <v>925</v>
      </c>
      <c r="L50" s="71" t="s">
        <v>69</v>
      </c>
    </row>
    <row r="51" spans="11:12" ht="12.75" hidden="1">
      <c r="K51" s="71">
        <v>991</v>
      </c>
      <c r="L51" s="71" t="s">
        <v>70</v>
      </c>
    </row>
    <row r="52" spans="11:12" ht="12.75" hidden="1">
      <c r="K52" s="71" t="s">
        <v>71</v>
      </c>
      <c r="L52" s="73" t="s">
        <v>72</v>
      </c>
    </row>
    <row r="53" spans="11:12" ht="12.75" hidden="1"/>
    <row r="54" spans="11:12" ht="12.75" hidden="1"/>
  </sheetData>
  <sheetProtection password="A01C" sheet="1"/>
  <dataValidations count="1">
    <dataValidation allowBlank="1" showErrorMessage="1" errorTitle="ERRORE - FORMATO NON VALIDO!!" error="IL FORMATO DEL CODICE AZIENDA DEVE ESSERE IL SEGUENTE: ES. 301,951,..." prompt="INSERIRE IL CODICE AZIENDA" sqref="B2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2">
    <pageSetUpPr fitToPage="1"/>
  </sheetPr>
  <dimension ref="A1:U127"/>
  <sheetViews>
    <sheetView topLeftCell="D3" zoomScale="90" zoomScaleNormal="90" workbookViewId="0">
      <selection activeCell="U127" sqref="U127"/>
    </sheetView>
  </sheetViews>
  <sheetFormatPr defaultRowHeight="12.75"/>
  <cols>
    <col min="1" max="1" width="9.140625" style="150" hidden="1" customWidth="1"/>
    <col min="2" max="2" width="10" style="150" hidden="1" customWidth="1"/>
    <col min="3" max="3" width="14.28515625" style="150" hidden="1" customWidth="1"/>
    <col min="4" max="4" width="8.85546875" style="151" bestFit="1" customWidth="1"/>
    <col min="5" max="5" width="7.85546875" style="151" bestFit="1" customWidth="1"/>
    <col min="6" max="6" width="6.140625" style="151" bestFit="1" customWidth="1"/>
    <col min="7" max="7" width="53.5703125" style="153" customWidth="1"/>
    <col min="8" max="21" width="18.7109375" style="356" customWidth="1"/>
    <col min="22" max="16384" width="9.140625" style="150"/>
  </cols>
  <sheetData>
    <row r="1" spans="1:21" ht="42.75" hidden="1" thickBot="1">
      <c r="A1" s="387" t="s">
        <v>73</v>
      </c>
      <c r="B1" s="387" t="s">
        <v>74</v>
      </c>
      <c r="C1" s="150" t="s">
        <v>75</v>
      </c>
      <c r="D1" s="387" t="s">
        <v>76</v>
      </c>
      <c r="E1" s="387" t="s">
        <v>77</v>
      </c>
      <c r="F1" s="387" t="s">
        <v>78</v>
      </c>
      <c r="G1" s="387" t="s">
        <v>79</v>
      </c>
      <c r="H1" s="68" t="s">
        <v>80</v>
      </c>
      <c r="I1" s="25" t="s">
        <v>81</v>
      </c>
      <c r="J1" s="26" t="s">
        <v>82</v>
      </c>
      <c r="K1" s="25" t="s">
        <v>83</v>
      </c>
      <c r="L1" s="68" t="s">
        <v>84</v>
      </c>
      <c r="M1" s="69" t="s">
        <v>85</v>
      </c>
      <c r="N1" s="69" t="s">
        <v>86</v>
      </c>
      <c r="O1" s="69" t="s">
        <v>87</v>
      </c>
      <c r="P1" s="69" t="s">
        <v>88</v>
      </c>
      <c r="Q1" s="385" t="s">
        <v>89</v>
      </c>
      <c r="R1" s="386" t="s">
        <v>90</v>
      </c>
      <c r="S1" s="385" t="s">
        <v>91</v>
      </c>
      <c r="T1" s="386" t="s">
        <v>92</v>
      </c>
      <c r="U1" s="383" t="s">
        <v>93</v>
      </c>
    </row>
    <row r="2" spans="1:21" ht="13.5" hidden="1" thickBot="1">
      <c r="A2" s="384" t="s">
        <v>94</v>
      </c>
      <c r="B2" s="384" t="s">
        <v>94</v>
      </c>
      <c r="C2" s="150" t="s">
        <v>94</v>
      </c>
      <c r="D2" s="384" t="s">
        <v>94</v>
      </c>
      <c r="E2" s="384" t="s">
        <v>94</v>
      </c>
      <c r="F2" s="384" t="s">
        <v>94</v>
      </c>
      <c r="G2" s="384" t="s">
        <v>94</v>
      </c>
      <c r="H2" s="384" t="s">
        <v>94</v>
      </c>
      <c r="I2" s="384" t="s">
        <v>94</v>
      </c>
      <c r="J2" s="384" t="s">
        <v>94</v>
      </c>
      <c r="K2" s="384" t="s">
        <v>94</v>
      </c>
      <c r="L2" s="384" t="s">
        <v>94</v>
      </c>
      <c r="M2" s="384" t="s">
        <v>94</v>
      </c>
      <c r="N2" s="384" t="s">
        <v>94</v>
      </c>
      <c r="O2" s="384" t="s">
        <v>94</v>
      </c>
      <c r="P2" s="384" t="s">
        <v>94</v>
      </c>
      <c r="Q2" s="384" t="s">
        <v>94</v>
      </c>
      <c r="R2" s="384" t="s">
        <v>94</v>
      </c>
      <c r="S2" s="384" t="s">
        <v>94</v>
      </c>
      <c r="T2" s="384" t="s">
        <v>94</v>
      </c>
      <c r="U2" s="384" t="s">
        <v>94</v>
      </c>
    </row>
    <row r="3" spans="1:21" ht="19.5" thickBot="1">
      <c r="D3" s="665" t="s">
        <v>95</v>
      </c>
      <c r="E3" s="665"/>
      <c r="F3" s="665"/>
      <c r="G3" s="665"/>
      <c r="H3" s="665"/>
      <c r="I3" s="665"/>
      <c r="J3" s="665"/>
      <c r="K3" s="665"/>
      <c r="L3" s="665"/>
      <c r="M3" s="665"/>
      <c r="N3" s="665"/>
      <c r="O3" s="665"/>
      <c r="P3" s="665"/>
      <c r="Q3" s="665"/>
      <c r="R3" s="665"/>
      <c r="S3" s="665"/>
      <c r="T3" s="665"/>
      <c r="U3" s="665"/>
    </row>
    <row r="4" spans="1:21" ht="13.5" thickBot="1">
      <c r="G4" s="666" t="s">
        <v>96</v>
      </c>
      <c r="H4" s="667"/>
      <c r="I4" s="667"/>
      <c r="J4" s="667"/>
      <c r="K4" s="668"/>
      <c r="L4" s="152"/>
      <c r="M4" s="666" t="s">
        <v>97</v>
      </c>
      <c r="N4" s="667"/>
      <c r="O4" s="667"/>
      <c r="P4" s="667"/>
      <c r="Q4" s="667"/>
      <c r="R4" s="668"/>
      <c r="S4" s="152"/>
      <c r="T4" s="152"/>
      <c r="U4" s="153"/>
    </row>
    <row r="5" spans="1:21" ht="13.5" thickBot="1">
      <c r="G5" s="154"/>
      <c r="H5" s="152"/>
      <c r="I5" s="152"/>
      <c r="J5" s="152"/>
      <c r="K5" s="155"/>
      <c r="L5" s="152"/>
      <c r="M5" s="156"/>
      <c r="N5" s="157"/>
      <c r="O5" s="157"/>
      <c r="P5" s="157"/>
      <c r="Q5" s="158"/>
      <c r="R5" s="159"/>
      <c r="S5" s="152"/>
      <c r="T5" s="152"/>
      <c r="U5" s="153"/>
    </row>
    <row r="6" spans="1:21" ht="13.5" thickBot="1">
      <c r="G6" s="160" t="s">
        <v>98</v>
      </c>
      <c r="H6" s="161" t="s">
        <v>99</v>
      </c>
      <c r="I6" s="152"/>
      <c r="J6" s="162" t="s">
        <v>100</v>
      </c>
      <c r="K6" s="161" t="str">
        <f>Info!B2</f>
        <v>702</v>
      </c>
      <c r="L6" s="152"/>
      <c r="M6" s="163" t="s">
        <v>101</v>
      </c>
      <c r="N6" s="164"/>
      <c r="O6" s="165"/>
      <c r="P6" s="165"/>
      <c r="Q6" s="161" t="str">
        <f>Info!B3</f>
        <v>2019</v>
      </c>
      <c r="R6" s="155"/>
      <c r="S6" s="152"/>
      <c r="T6" s="152"/>
      <c r="U6" s="153"/>
    </row>
    <row r="7" spans="1:21" ht="16.5" thickBot="1">
      <c r="G7" s="166"/>
      <c r="H7" s="167"/>
      <c r="I7" s="167"/>
      <c r="J7" s="167"/>
      <c r="K7" s="168"/>
      <c r="L7" s="152"/>
      <c r="M7" s="169"/>
      <c r="N7" s="170"/>
      <c r="O7" s="167"/>
      <c r="P7" s="167"/>
      <c r="Q7" s="167"/>
      <c r="R7" s="168"/>
      <c r="S7" s="152"/>
      <c r="T7" s="152"/>
      <c r="U7" s="153"/>
    </row>
    <row r="8" spans="1:21" ht="13.5" thickBot="1">
      <c r="D8" s="171"/>
      <c r="E8" s="171"/>
      <c r="F8" s="171"/>
      <c r="G8" s="152"/>
      <c r="H8" s="664" t="s">
        <v>102</v>
      </c>
      <c r="I8" s="664"/>
      <c r="J8" s="664"/>
      <c r="K8" s="664"/>
      <c r="L8" s="664"/>
      <c r="M8" s="664"/>
      <c r="N8" s="664"/>
      <c r="O8" s="664"/>
      <c r="P8" s="664"/>
      <c r="Q8" s="664"/>
      <c r="R8" s="664"/>
      <c r="S8" s="664"/>
      <c r="T8" s="664"/>
      <c r="U8" s="664"/>
    </row>
    <row r="9" spans="1:21" ht="13.5" thickBot="1">
      <c r="D9" s="669"/>
      <c r="E9" s="670"/>
      <c r="F9" s="671"/>
      <c r="G9" s="675" t="s">
        <v>103</v>
      </c>
      <c r="H9" s="649" t="s">
        <v>104</v>
      </c>
      <c r="I9" s="650"/>
      <c r="J9" s="649" t="s">
        <v>105</v>
      </c>
      <c r="K9" s="650"/>
      <c r="L9" s="650"/>
      <c r="M9" s="649" t="s">
        <v>106</v>
      </c>
      <c r="N9" s="650"/>
      <c r="O9" s="650"/>
      <c r="P9" s="651"/>
      <c r="Q9" s="652" t="s">
        <v>89</v>
      </c>
      <c r="R9" s="647" t="s">
        <v>90</v>
      </c>
      <c r="S9" s="652" t="s">
        <v>91</v>
      </c>
      <c r="T9" s="647" t="s">
        <v>92</v>
      </c>
      <c r="U9" s="654" t="s">
        <v>93</v>
      </c>
    </row>
    <row r="10" spans="1:21" ht="54" customHeight="1" thickBot="1">
      <c r="D10" s="672"/>
      <c r="E10" s="673"/>
      <c r="F10" s="674"/>
      <c r="G10" s="676"/>
      <c r="H10" s="609" t="s">
        <v>80</v>
      </c>
      <c r="I10" s="611" t="s">
        <v>81</v>
      </c>
      <c r="J10" s="612" t="s">
        <v>82</v>
      </c>
      <c r="K10" s="611" t="s">
        <v>83</v>
      </c>
      <c r="L10" s="610" t="s">
        <v>84</v>
      </c>
      <c r="M10" s="611" t="s">
        <v>85</v>
      </c>
      <c r="N10" s="611" t="s">
        <v>86</v>
      </c>
      <c r="O10" s="611" t="s">
        <v>87</v>
      </c>
      <c r="P10" s="611" t="s">
        <v>88</v>
      </c>
      <c r="Q10" s="653"/>
      <c r="R10" s="648"/>
      <c r="S10" s="653"/>
      <c r="T10" s="648"/>
      <c r="U10" s="655"/>
    </row>
    <row r="11" spans="1:21" ht="24" hidden="1" customHeight="1">
      <c r="D11" s="400"/>
      <c r="E11" s="400"/>
      <c r="F11" s="400"/>
      <c r="G11" s="401"/>
      <c r="H11" s="398"/>
      <c r="I11" s="398"/>
      <c r="J11" s="399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</row>
    <row r="12" spans="1:21" ht="24" hidden="1" customHeight="1">
      <c r="D12" s="400"/>
      <c r="E12" s="400"/>
      <c r="F12" s="400"/>
      <c r="G12" s="401"/>
      <c r="H12" s="398"/>
      <c r="I12" s="398"/>
      <c r="J12" s="399"/>
      <c r="K12" s="398"/>
      <c r="L12" s="398"/>
      <c r="M12" s="398"/>
      <c r="N12" s="398"/>
      <c r="O12" s="398"/>
      <c r="P12" s="398"/>
      <c r="Q12" s="398"/>
      <c r="R12" s="398"/>
      <c r="S12" s="398"/>
      <c r="T12" s="398"/>
      <c r="U12" s="398"/>
    </row>
    <row r="13" spans="1:21" ht="24" hidden="1" customHeight="1">
      <c r="D13" s="400"/>
      <c r="E13" s="400"/>
      <c r="F13" s="400"/>
      <c r="G13" s="401"/>
      <c r="H13" s="398"/>
      <c r="I13" s="398"/>
      <c r="J13" s="399"/>
      <c r="K13" s="398"/>
      <c r="L13" s="398"/>
      <c r="M13" s="398"/>
      <c r="N13" s="398"/>
      <c r="O13" s="398"/>
      <c r="P13" s="398"/>
      <c r="Q13" s="398"/>
      <c r="R13" s="398"/>
      <c r="S13" s="398"/>
      <c r="T13" s="398"/>
      <c r="U13" s="398"/>
    </row>
    <row r="14" spans="1:21" ht="24" hidden="1" customHeight="1">
      <c r="D14" s="400"/>
      <c r="E14" s="400"/>
      <c r="F14" s="400"/>
      <c r="G14" s="401"/>
      <c r="H14" s="398"/>
      <c r="I14" s="398"/>
      <c r="J14" s="399"/>
      <c r="K14" s="398"/>
      <c r="L14" s="398"/>
      <c r="M14" s="398"/>
      <c r="N14" s="398"/>
      <c r="O14" s="398"/>
      <c r="P14" s="398"/>
      <c r="Q14" s="398"/>
      <c r="R14" s="398"/>
      <c r="S14" s="398"/>
      <c r="T14" s="398"/>
      <c r="U14" s="398"/>
    </row>
    <row r="15" spans="1:21" ht="17.25" thickBot="1">
      <c r="D15" s="656" t="s">
        <v>107</v>
      </c>
      <c r="E15" s="657"/>
      <c r="F15" s="657"/>
      <c r="G15" s="657"/>
      <c r="H15" s="658"/>
      <c r="I15" s="658"/>
      <c r="J15" s="658"/>
      <c r="K15" s="658"/>
      <c r="L15" s="658"/>
      <c r="M15" s="658"/>
      <c r="N15" s="658"/>
      <c r="O15" s="658"/>
      <c r="P15" s="658"/>
      <c r="Q15" s="658"/>
      <c r="R15" s="658"/>
      <c r="S15" s="658"/>
      <c r="T15" s="658"/>
      <c r="U15" s="659"/>
    </row>
    <row r="16" spans="1:21" s="181" customFormat="1" ht="28.5">
      <c r="A16" s="150" t="str">
        <f>$K$6</f>
        <v>702</v>
      </c>
      <c r="B16" s="150" t="s">
        <v>74</v>
      </c>
      <c r="C16" s="172" t="str">
        <f>IF(F16="",IF(E16="",D16,E16),F16)</f>
        <v>1A100</v>
      </c>
      <c r="D16" s="173" t="s">
        <v>108</v>
      </c>
      <c r="E16" s="174"/>
      <c r="F16" s="175"/>
      <c r="G16" s="176" t="s">
        <v>109</v>
      </c>
      <c r="H16" s="177">
        <f>H17+H18</f>
        <v>0</v>
      </c>
      <c r="I16" s="178">
        <f t="shared" ref="I16:R16" si="0">I17+I18</f>
        <v>0</v>
      </c>
      <c r="J16" s="178">
        <f t="shared" si="0"/>
        <v>0</v>
      </c>
      <c r="K16" s="178">
        <f t="shared" si="0"/>
        <v>0</v>
      </c>
      <c r="L16" s="178">
        <f t="shared" si="0"/>
        <v>0</v>
      </c>
      <c r="M16" s="178">
        <f t="shared" si="0"/>
        <v>0</v>
      </c>
      <c r="N16" s="178">
        <f t="shared" si="0"/>
        <v>0</v>
      </c>
      <c r="O16" s="178">
        <f t="shared" si="0"/>
        <v>0</v>
      </c>
      <c r="P16" s="178">
        <f t="shared" si="0"/>
        <v>0</v>
      </c>
      <c r="Q16" s="178">
        <f t="shared" si="0"/>
        <v>0</v>
      </c>
      <c r="R16" s="178">
        <f t="shared" si="0"/>
        <v>0</v>
      </c>
      <c r="S16" s="178">
        <f>S17+S18</f>
        <v>0</v>
      </c>
      <c r="T16" s="179">
        <f>T17+T18</f>
        <v>0</v>
      </c>
      <c r="U16" s="180">
        <f t="shared" ref="U16:U33" si="1">SUM(H16:T16)</f>
        <v>0</v>
      </c>
    </row>
    <row r="17" spans="1:21" s="181" customFormat="1" ht="14.25">
      <c r="A17" s="150" t="str">
        <f t="shared" ref="A17:A80" si="2">$K$6</f>
        <v>702</v>
      </c>
      <c r="B17" s="150" t="s">
        <v>74</v>
      </c>
      <c r="C17" s="172" t="str">
        <f t="shared" ref="C17:C80" si="3">IF(F17="",IF(E17="",D17,E17),F17)</f>
        <v>1A110</v>
      </c>
      <c r="D17" s="182"/>
      <c r="E17" s="183" t="s">
        <v>110</v>
      </c>
      <c r="F17" s="184"/>
      <c r="G17" s="185" t="s">
        <v>111</v>
      </c>
      <c r="H17" s="186">
        <f>LA_San!H17+LA_Cons!H17</f>
        <v>0</v>
      </c>
      <c r="I17" s="187">
        <f>LA_San!I17+LA_Cons!I17</f>
        <v>0</v>
      </c>
      <c r="J17" s="187">
        <f>LA_San!J17+LA_Cons!J17</f>
        <v>0</v>
      </c>
      <c r="K17" s="187">
        <f>LA_San!K17+LA_Cons!K17</f>
        <v>0</v>
      </c>
      <c r="L17" s="187">
        <f>LA_San!L17+LA_Cons!L17</f>
        <v>0</v>
      </c>
      <c r="M17" s="187">
        <f>LA_San!M17+LA_Cons!M17</f>
        <v>0</v>
      </c>
      <c r="N17" s="187">
        <f>LA_San!N17+LA_Cons!N17</f>
        <v>0</v>
      </c>
      <c r="O17" s="187">
        <f>LA_San!O17+LA_Cons!O17</f>
        <v>0</v>
      </c>
      <c r="P17" s="187">
        <f>LA_San!P17+LA_Cons!P17</f>
        <v>0</v>
      </c>
      <c r="Q17" s="187">
        <f>LA_San!Q17+LA_Cons!Q17</f>
        <v>0</v>
      </c>
      <c r="R17" s="187">
        <f>LA_San!R17+LA_Cons!R17</f>
        <v>0</v>
      </c>
      <c r="S17" s="187">
        <f>LA_San!S17+LA_Cons!S17</f>
        <v>0</v>
      </c>
      <c r="T17" s="188">
        <f>LA_San!T17+LA_Cons!T17</f>
        <v>0</v>
      </c>
      <c r="U17" s="189">
        <f t="shared" si="1"/>
        <v>0</v>
      </c>
    </row>
    <row r="18" spans="1:21" s="181" customFormat="1" ht="27.75" thickBot="1">
      <c r="A18" s="150" t="str">
        <f t="shared" si="2"/>
        <v>702</v>
      </c>
      <c r="B18" s="150" t="s">
        <v>74</v>
      </c>
      <c r="C18" s="172" t="str">
        <f t="shared" si="3"/>
        <v>1A120</v>
      </c>
      <c r="D18" s="190"/>
      <c r="E18" s="191" t="s">
        <v>112</v>
      </c>
      <c r="F18" s="192"/>
      <c r="G18" s="193" t="s">
        <v>113</v>
      </c>
      <c r="H18" s="194">
        <f>LA_San!H18+LA_Cons!H18</f>
        <v>0</v>
      </c>
      <c r="I18" s="195">
        <f>LA_San!I18+LA_Cons!I18</f>
        <v>0</v>
      </c>
      <c r="J18" s="195">
        <f>LA_San!J18+LA_Cons!J18</f>
        <v>0</v>
      </c>
      <c r="K18" s="195">
        <f>LA_San!K18+LA_Cons!K18</f>
        <v>0</v>
      </c>
      <c r="L18" s="195">
        <f>LA_San!L18+LA_Cons!L18</f>
        <v>0</v>
      </c>
      <c r="M18" s="195">
        <f>LA_San!M18+LA_Cons!M18</f>
        <v>0</v>
      </c>
      <c r="N18" s="195">
        <f>LA_San!N18+LA_Cons!N18</f>
        <v>0</v>
      </c>
      <c r="O18" s="195">
        <f>LA_San!O18+LA_Cons!O18</f>
        <v>0</v>
      </c>
      <c r="P18" s="195">
        <f>LA_San!P18+LA_Cons!P18</f>
        <v>0</v>
      </c>
      <c r="Q18" s="195">
        <f>LA_San!Q18+LA_Cons!Q18</f>
        <v>0</v>
      </c>
      <c r="R18" s="195">
        <f>LA_San!R18+LA_Cons!R18</f>
        <v>0</v>
      </c>
      <c r="S18" s="195">
        <f>LA_San!S18+LA_Cons!S18</f>
        <v>0</v>
      </c>
      <c r="T18" s="196">
        <f>LA_San!T18+LA_Cons!T18</f>
        <v>0</v>
      </c>
      <c r="U18" s="197">
        <f t="shared" si="1"/>
        <v>0</v>
      </c>
    </row>
    <row r="19" spans="1:21" s="181" customFormat="1" ht="29.25" thickBot="1">
      <c r="A19" s="150" t="str">
        <f t="shared" si="2"/>
        <v>702</v>
      </c>
      <c r="B19" s="150" t="s">
        <v>74</v>
      </c>
      <c r="C19" s="172" t="str">
        <f t="shared" si="3"/>
        <v>1B100</v>
      </c>
      <c r="D19" s="198" t="s">
        <v>114</v>
      </c>
      <c r="E19" s="162"/>
      <c r="F19" s="199"/>
      <c r="G19" s="200" t="s">
        <v>115</v>
      </c>
      <c r="H19" s="201">
        <f>LA_San!H19+LA_Cons!H19</f>
        <v>0</v>
      </c>
      <c r="I19" s="202">
        <f>LA_San!I19+LA_Cons!I19</f>
        <v>0</v>
      </c>
      <c r="J19" s="202">
        <f>LA_San!J19+LA_Cons!J19</f>
        <v>0</v>
      </c>
      <c r="K19" s="202">
        <f>LA_San!K19+LA_Cons!K19</f>
        <v>0</v>
      </c>
      <c r="L19" s="202">
        <f>LA_San!L19+LA_Cons!L19</f>
        <v>0</v>
      </c>
      <c r="M19" s="202">
        <f>LA_San!M19+LA_Cons!M19</f>
        <v>0</v>
      </c>
      <c r="N19" s="202">
        <f>LA_San!N19+LA_Cons!N19</f>
        <v>0</v>
      </c>
      <c r="O19" s="202">
        <f>LA_San!O19+LA_Cons!O19</f>
        <v>0</v>
      </c>
      <c r="P19" s="202">
        <f>LA_San!P19+LA_Cons!P19</f>
        <v>0</v>
      </c>
      <c r="Q19" s="202">
        <f>LA_San!Q19+LA_Cons!Q19</f>
        <v>0</v>
      </c>
      <c r="R19" s="202">
        <f>LA_San!R19+LA_Cons!R19</f>
        <v>0</v>
      </c>
      <c r="S19" s="202">
        <f>LA_San!S19+LA_Cons!S19</f>
        <v>0</v>
      </c>
      <c r="T19" s="203">
        <f>LA_San!T19+LA_Cons!T19</f>
        <v>0</v>
      </c>
      <c r="U19" s="204">
        <f t="shared" si="1"/>
        <v>0</v>
      </c>
    </row>
    <row r="20" spans="1:21" s="181" customFormat="1" ht="29.25" thickBot="1">
      <c r="A20" s="150" t="str">
        <f t="shared" si="2"/>
        <v>702</v>
      </c>
      <c r="B20" s="150" t="s">
        <v>74</v>
      </c>
      <c r="C20" s="172" t="str">
        <f t="shared" si="3"/>
        <v>1C100</v>
      </c>
      <c r="D20" s="198" t="s">
        <v>116</v>
      </c>
      <c r="E20" s="162"/>
      <c r="F20" s="199"/>
      <c r="G20" s="200" t="s">
        <v>117</v>
      </c>
      <c r="H20" s="205">
        <f>LA_San!H20+LA_Cons!H20</f>
        <v>39560</v>
      </c>
      <c r="I20" s="206">
        <f>LA_San!I20+LA_Cons!I20</f>
        <v>10024</v>
      </c>
      <c r="J20" s="206">
        <f>LA_San!J20+LA_Cons!J20</f>
        <v>10449</v>
      </c>
      <c r="K20" s="206">
        <f>LA_San!K20+LA_Cons!K20</f>
        <v>9705</v>
      </c>
      <c r="L20" s="206">
        <f>LA_San!L20+LA_Cons!L20</f>
        <v>313754</v>
      </c>
      <c r="M20" s="206">
        <f>LA_San!M20+LA_Cons!M20</f>
        <v>1159849</v>
      </c>
      <c r="N20" s="206">
        <f>LA_San!N20+LA_Cons!N20</f>
        <v>5592</v>
      </c>
      <c r="O20" s="206">
        <f>LA_San!O20+LA_Cons!O20</f>
        <v>194045</v>
      </c>
      <c r="P20" s="206">
        <f>LA_San!P20+LA_Cons!P20</f>
        <v>218834</v>
      </c>
      <c r="Q20" s="206">
        <f>LA_San!Q20+LA_Cons!Q20</f>
        <v>60360</v>
      </c>
      <c r="R20" s="206">
        <f>LA_San!R20+LA_Cons!R20</f>
        <v>2850</v>
      </c>
      <c r="S20" s="206">
        <f>LA_San!S20+LA_Cons!S20</f>
        <v>27169</v>
      </c>
      <c r="T20" s="207">
        <f>LA_San!T20+LA_Cons!T20</f>
        <v>0</v>
      </c>
      <c r="U20" s="204">
        <f t="shared" si="1"/>
        <v>2052191</v>
      </c>
    </row>
    <row r="21" spans="1:21" s="181" customFormat="1" ht="15" thickBot="1">
      <c r="A21" s="150" t="str">
        <f t="shared" si="2"/>
        <v>702</v>
      </c>
      <c r="B21" s="150" t="s">
        <v>74</v>
      </c>
      <c r="C21" s="172" t="str">
        <f t="shared" si="3"/>
        <v>1D100</v>
      </c>
      <c r="D21" s="198" t="s">
        <v>118</v>
      </c>
      <c r="E21" s="162"/>
      <c r="F21" s="199"/>
      <c r="G21" s="200" t="s">
        <v>119</v>
      </c>
      <c r="H21" s="208">
        <f>LA_San!H21+LA_Cons!H21</f>
        <v>0</v>
      </c>
      <c r="I21" s="209">
        <f>LA_San!I21+LA_Cons!I21</f>
        <v>0</v>
      </c>
      <c r="J21" s="209">
        <f>LA_San!J21+LA_Cons!J21</f>
        <v>0</v>
      </c>
      <c r="K21" s="209">
        <f>LA_San!K21+LA_Cons!K21</f>
        <v>0</v>
      </c>
      <c r="L21" s="209">
        <f>LA_San!L21+LA_Cons!L21</f>
        <v>0</v>
      </c>
      <c r="M21" s="209">
        <f>LA_San!M21+LA_Cons!M21</f>
        <v>0</v>
      </c>
      <c r="N21" s="209">
        <f>LA_San!N21+LA_Cons!N21</f>
        <v>0</v>
      </c>
      <c r="O21" s="209">
        <f>LA_San!O21+LA_Cons!O21</f>
        <v>0</v>
      </c>
      <c r="P21" s="209">
        <f>LA_San!P21+LA_Cons!P21</f>
        <v>0</v>
      </c>
      <c r="Q21" s="209">
        <f>LA_San!Q21+LA_Cons!Q21</f>
        <v>0</v>
      </c>
      <c r="R21" s="209">
        <f>LA_San!R21+LA_Cons!R21</f>
        <v>0</v>
      </c>
      <c r="S21" s="209">
        <f>LA_San!S21+LA_Cons!S21</f>
        <v>0</v>
      </c>
      <c r="T21" s="209">
        <f>LA_San!T21+LA_Cons!T21</f>
        <v>0</v>
      </c>
      <c r="U21" s="210">
        <f t="shared" si="1"/>
        <v>0</v>
      </c>
    </row>
    <row r="22" spans="1:21" s="181" customFormat="1" ht="29.25" thickBot="1">
      <c r="A22" s="150" t="str">
        <f t="shared" si="2"/>
        <v>702</v>
      </c>
      <c r="B22" s="150" t="s">
        <v>74</v>
      </c>
      <c r="C22" s="172" t="str">
        <f t="shared" si="3"/>
        <v>1E100</v>
      </c>
      <c r="D22" s="211" t="s">
        <v>120</v>
      </c>
      <c r="E22" s="212"/>
      <c r="F22" s="213"/>
      <c r="G22" s="214" t="s">
        <v>121</v>
      </c>
      <c r="H22" s="215">
        <f>LA_San!H22+LA_Cons!H22</f>
        <v>0</v>
      </c>
      <c r="I22" s="216">
        <f>LA_San!I22+LA_Cons!I22</f>
        <v>0</v>
      </c>
      <c r="J22" s="216">
        <f>LA_San!J22+LA_Cons!J22</f>
        <v>0</v>
      </c>
      <c r="K22" s="216">
        <f>LA_San!K22+LA_Cons!K22</f>
        <v>0</v>
      </c>
      <c r="L22" s="216">
        <f>LA_San!L22+LA_Cons!L22</f>
        <v>0</v>
      </c>
      <c r="M22" s="216">
        <f>LA_San!M22+LA_Cons!M22</f>
        <v>0</v>
      </c>
      <c r="N22" s="216">
        <f>LA_San!N22+LA_Cons!N22</f>
        <v>0</v>
      </c>
      <c r="O22" s="216">
        <f>LA_San!O22+LA_Cons!O22</f>
        <v>0</v>
      </c>
      <c r="P22" s="216">
        <f>LA_San!P22+LA_Cons!P22</f>
        <v>0</v>
      </c>
      <c r="Q22" s="216">
        <f>LA_San!Q22+LA_Cons!Q22</f>
        <v>0</v>
      </c>
      <c r="R22" s="216">
        <f>LA_San!R22+LA_Cons!R22</f>
        <v>0</v>
      </c>
      <c r="S22" s="216">
        <f>LA_San!S22+LA_Cons!S22</f>
        <v>0</v>
      </c>
      <c r="T22" s="216">
        <f>LA_San!T22+LA_Cons!T22</f>
        <v>0</v>
      </c>
      <c r="U22" s="217">
        <f t="shared" si="1"/>
        <v>0</v>
      </c>
    </row>
    <row r="23" spans="1:21" s="181" customFormat="1" ht="57">
      <c r="A23" s="150" t="str">
        <f t="shared" si="2"/>
        <v>702</v>
      </c>
      <c r="B23" s="150" t="s">
        <v>74</v>
      </c>
      <c r="C23" s="172" t="str">
        <f t="shared" si="3"/>
        <v>1F100</v>
      </c>
      <c r="D23" s="211" t="s">
        <v>122</v>
      </c>
      <c r="E23" s="174"/>
      <c r="F23" s="175"/>
      <c r="G23" s="218" t="s">
        <v>123</v>
      </c>
      <c r="H23" s="219">
        <f t="shared" ref="H23:T23" si="4">H24+H28</f>
        <v>24831</v>
      </c>
      <c r="I23" s="220">
        <f t="shared" si="4"/>
        <v>2416</v>
      </c>
      <c r="J23" s="220">
        <f t="shared" si="4"/>
        <v>654</v>
      </c>
      <c r="K23" s="220">
        <f t="shared" si="4"/>
        <v>62437</v>
      </c>
      <c r="L23" s="220">
        <f t="shared" si="4"/>
        <v>67801</v>
      </c>
      <c r="M23" s="220">
        <f t="shared" si="4"/>
        <v>271905</v>
      </c>
      <c r="N23" s="220">
        <f t="shared" si="4"/>
        <v>1114</v>
      </c>
      <c r="O23" s="220">
        <f t="shared" si="4"/>
        <v>27450</v>
      </c>
      <c r="P23" s="220">
        <f t="shared" si="4"/>
        <v>27718</v>
      </c>
      <c r="Q23" s="220">
        <f t="shared" si="4"/>
        <v>25443</v>
      </c>
      <c r="R23" s="220">
        <f t="shared" si="4"/>
        <v>562</v>
      </c>
      <c r="S23" s="220">
        <f t="shared" si="4"/>
        <v>5350</v>
      </c>
      <c r="T23" s="220">
        <f t="shared" si="4"/>
        <v>0</v>
      </c>
      <c r="U23" s="179">
        <f t="shared" si="1"/>
        <v>517681</v>
      </c>
    </row>
    <row r="24" spans="1:21" s="181" customFormat="1" ht="14.25">
      <c r="A24" s="150" t="str">
        <f t="shared" si="2"/>
        <v>702</v>
      </c>
      <c r="B24" s="150" t="s">
        <v>74</v>
      </c>
      <c r="C24" s="172" t="str">
        <f t="shared" si="3"/>
        <v>1F110</v>
      </c>
      <c r="D24" s="221"/>
      <c r="E24" s="183" t="s">
        <v>124</v>
      </c>
      <c r="F24" s="222"/>
      <c r="G24" s="223" t="s">
        <v>125</v>
      </c>
      <c r="H24" s="224">
        <f t="shared" ref="H24:T24" si="5">SUM(H25:H27)</f>
        <v>24831</v>
      </c>
      <c r="I24" s="225">
        <f t="shared" si="5"/>
        <v>2416</v>
      </c>
      <c r="J24" s="225">
        <f t="shared" si="5"/>
        <v>654</v>
      </c>
      <c r="K24" s="225">
        <f t="shared" si="5"/>
        <v>62437</v>
      </c>
      <c r="L24" s="225">
        <f t="shared" si="5"/>
        <v>67801</v>
      </c>
      <c r="M24" s="225">
        <f t="shared" si="5"/>
        <v>271905</v>
      </c>
      <c r="N24" s="225">
        <f t="shared" si="5"/>
        <v>1114</v>
      </c>
      <c r="O24" s="225">
        <f t="shared" si="5"/>
        <v>27450</v>
      </c>
      <c r="P24" s="225">
        <f t="shared" si="5"/>
        <v>27718</v>
      </c>
      <c r="Q24" s="225">
        <f t="shared" si="5"/>
        <v>25443</v>
      </c>
      <c r="R24" s="225">
        <f t="shared" si="5"/>
        <v>562</v>
      </c>
      <c r="S24" s="225">
        <f t="shared" si="5"/>
        <v>5350</v>
      </c>
      <c r="T24" s="225">
        <f t="shared" si="5"/>
        <v>0</v>
      </c>
      <c r="U24" s="226">
        <f t="shared" si="1"/>
        <v>517681</v>
      </c>
    </row>
    <row r="25" spans="1:21" s="181" customFormat="1" ht="22.5" customHeight="1">
      <c r="A25" s="150" t="str">
        <f t="shared" si="2"/>
        <v>702</v>
      </c>
      <c r="B25" s="150" t="s">
        <v>74</v>
      </c>
      <c r="C25" s="172" t="str">
        <f t="shared" si="3"/>
        <v>1F111</v>
      </c>
      <c r="D25" s="221"/>
      <c r="E25" s="227"/>
      <c r="F25" s="222" t="s">
        <v>126</v>
      </c>
      <c r="G25" s="228" t="s">
        <v>127</v>
      </c>
      <c r="H25" s="186">
        <f>LA_San!H25+LA_Cons!H25</f>
        <v>0</v>
      </c>
      <c r="I25" s="229">
        <f>LA_San!I25+LA_Cons!I25</f>
        <v>0</v>
      </c>
      <c r="J25" s="229">
        <f>LA_San!J25+LA_Cons!J25</f>
        <v>0</v>
      </c>
      <c r="K25" s="229">
        <f>LA_San!K25+LA_Cons!K25</f>
        <v>0</v>
      </c>
      <c r="L25" s="229">
        <f>LA_San!L25+LA_Cons!L25</f>
        <v>0</v>
      </c>
      <c r="M25" s="229">
        <f>LA_San!M25+LA_Cons!M25</f>
        <v>0</v>
      </c>
      <c r="N25" s="229">
        <f>LA_San!N25+LA_Cons!N25</f>
        <v>0</v>
      </c>
      <c r="O25" s="229">
        <f>LA_San!O25+LA_Cons!O25</f>
        <v>0</v>
      </c>
      <c r="P25" s="229">
        <f>LA_San!P25+LA_Cons!P25</f>
        <v>0</v>
      </c>
      <c r="Q25" s="229">
        <f>LA_San!Q25+LA_Cons!Q25</f>
        <v>0</v>
      </c>
      <c r="R25" s="229">
        <f>LA_San!R25+LA_Cons!R25</f>
        <v>0</v>
      </c>
      <c r="S25" s="229">
        <f>LA_San!S25+LA_Cons!S25</f>
        <v>0</v>
      </c>
      <c r="T25" s="229">
        <f>LA_San!T25+LA_Cons!T25</f>
        <v>0</v>
      </c>
      <c r="U25" s="226">
        <f t="shared" si="1"/>
        <v>0</v>
      </c>
    </row>
    <row r="26" spans="1:21" s="181" customFormat="1" ht="24">
      <c r="A26" s="150" t="str">
        <f t="shared" si="2"/>
        <v>702</v>
      </c>
      <c r="B26" s="150" t="s">
        <v>74</v>
      </c>
      <c r="C26" s="172" t="str">
        <f t="shared" si="3"/>
        <v>1F112</v>
      </c>
      <c r="D26" s="221"/>
      <c r="E26" s="227"/>
      <c r="F26" s="230" t="s">
        <v>128</v>
      </c>
      <c r="G26" s="228" t="s">
        <v>129</v>
      </c>
      <c r="H26" s="186">
        <f>LA_San!H26+LA_Cons!H26</f>
        <v>0</v>
      </c>
      <c r="I26" s="229">
        <f>LA_San!I26+LA_Cons!I26</f>
        <v>0</v>
      </c>
      <c r="J26" s="229">
        <f>LA_San!J26+LA_Cons!J26</f>
        <v>0</v>
      </c>
      <c r="K26" s="229">
        <f>LA_San!K26+LA_Cons!K26</f>
        <v>0</v>
      </c>
      <c r="L26" s="229">
        <f>LA_San!L26+LA_Cons!L26</f>
        <v>0</v>
      </c>
      <c r="M26" s="229">
        <f>LA_San!M26+LA_Cons!M26</f>
        <v>0</v>
      </c>
      <c r="N26" s="229">
        <f>LA_San!N26+LA_Cons!N26</f>
        <v>0</v>
      </c>
      <c r="O26" s="229">
        <f>LA_San!O26+LA_Cons!O26</f>
        <v>0</v>
      </c>
      <c r="P26" s="229">
        <f>LA_San!P26+LA_Cons!P26</f>
        <v>0</v>
      </c>
      <c r="Q26" s="229">
        <f>LA_San!Q26+LA_Cons!Q26</f>
        <v>0</v>
      </c>
      <c r="R26" s="229">
        <f>LA_San!R26+LA_Cons!R26</f>
        <v>0</v>
      </c>
      <c r="S26" s="229">
        <f>LA_San!S26+LA_Cons!S26</f>
        <v>0</v>
      </c>
      <c r="T26" s="229">
        <f>LA_San!T26+LA_Cons!T26</f>
        <v>0</v>
      </c>
      <c r="U26" s="226">
        <f t="shared" si="1"/>
        <v>0</v>
      </c>
    </row>
    <row r="27" spans="1:21" s="181" customFormat="1" ht="14.25">
      <c r="A27" s="150" t="str">
        <f t="shared" si="2"/>
        <v>702</v>
      </c>
      <c r="B27" s="150" t="s">
        <v>74</v>
      </c>
      <c r="C27" s="172" t="str">
        <f t="shared" si="3"/>
        <v>1F113</v>
      </c>
      <c r="D27" s="231"/>
      <c r="E27" s="232"/>
      <c r="F27" s="230" t="s">
        <v>130</v>
      </c>
      <c r="G27" s="228" t="s">
        <v>131</v>
      </c>
      <c r="H27" s="186">
        <f>LA_San!H27+LA_Cons!H27</f>
        <v>24831</v>
      </c>
      <c r="I27" s="229">
        <f>LA_San!I27+LA_Cons!I27</f>
        <v>2416</v>
      </c>
      <c r="J27" s="229">
        <f>LA_San!J27+LA_Cons!J27</f>
        <v>654</v>
      </c>
      <c r="K27" s="229">
        <f>LA_San!K27+LA_Cons!K27</f>
        <v>62437</v>
      </c>
      <c r="L27" s="229">
        <f>LA_San!L27+LA_Cons!L27</f>
        <v>67801</v>
      </c>
      <c r="M27" s="229">
        <f>LA_San!M27+LA_Cons!M27</f>
        <v>271905</v>
      </c>
      <c r="N27" s="229">
        <f>LA_San!N27+LA_Cons!N27</f>
        <v>1114</v>
      </c>
      <c r="O27" s="229">
        <f>LA_San!O27+LA_Cons!O27</f>
        <v>27450</v>
      </c>
      <c r="P27" s="229">
        <f>LA_San!P27+LA_Cons!P27</f>
        <v>27718</v>
      </c>
      <c r="Q27" s="229">
        <f>LA_San!Q27+LA_Cons!Q27</f>
        <v>25443</v>
      </c>
      <c r="R27" s="229">
        <f>LA_San!R27+LA_Cons!R27</f>
        <v>562</v>
      </c>
      <c r="S27" s="229">
        <f>LA_San!S27+LA_Cons!S27</f>
        <v>5350</v>
      </c>
      <c r="T27" s="229">
        <f>LA_San!T27+LA_Cons!T27</f>
        <v>0</v>
      </c>
      <c r="U27" s="226">
        <f t="shared" si="1"/>
        <v>517681</v>
      </c>
    </row>
    <row r="28" spans="1:21" s="181" customFormat="1" ht="40.5">
      <c r="A28" s="150" t="str">
        <f t="shared" si="2"/>
        <v>702</v>
      </c>
      <c r="B28" s="150" t="s">
        <v>74</v>
      </c>
      <c r="C28" s="172" t="str">
        <f t="shared" si="3"/>
        <v>1F120</v>
      </c>
      <c r="D28" s="233"/>
      <c r="E28" s="234" t="s">
        <v>132</v>
      </c>
      <c r="F28" s="184"/>
      <c r="G28" s="223" t="s">
        <v>133</v>
      </c>
      <c r="H28" s="186">
        <f t="shared" ref="H28:T28" si="6">H29+H30</f>
        <v>0</v>
      </c>
      <c r="I28" s="229">
        <f t="shared" si="6"/>
        <v>0</v>
      </c>
      <c r="J28" s="229">
        <f t="shared" si="6"/>
        <v>0</v>
      </c>
      <c r="K28" s="229">
        <f t="shared" si="6"/>
        <v>0</v>
      </c>
      <c r="L28" s="229">
        <f t="shared" si="6"/>
        <v>0</v>
      </c>
      <c r="M28" s="229">
        <f t="shared" si="6"/>
        <v>0</v>
      </c>
      <c r="N28" s="229">
        <f t="shared" si="6"/>
        <v>0</v>
      </c>
      <c r="O28" s="229">
        <f t="shared" si="6"/>
        <v>0</v>
      </c>
      <c r="P28" s="229">
        <f t="shared" si="6"/>
        <v>0</v>
      </c>
      <c r="Q28" s="229">
        <f t="shared" si="6"/>
        <v>0</v>
      </c>
      <c r="R28" s="229">
        <f t="shared" si="6"/>
        <v>0</v>
      </c>
      <c r="S28" s="229">
        <f t="shared" si="6"/>
        <v>0</v>
      </c>
      <c r="T28" s="229">
        <f t="shared" si="6"/>
        <v>0</v>
      </c>
      <c r="U28" s="226">
        <f t="shared" si="1"/>
        <v>0</v>
      </c>
    </row>
    <row r="29" spans="1:21" s="181" customFormat="1">
      <c r="A29" s="150" t="str">
        <f t="shared" si="2"/>
        <v>702</v>
      </c>
      <c r="B29" s="150" t="s">
        <v>74</v>
      </c>
      <c r="C29" s="172" t="str">
        <f t="shared" si="3"/>
        <v>1F121</v>
      </c>
      <c r="D29" s="235"/>
      <c r="E29" s="235"/>
      <c r="F29" s="235" t="s">
        <v>134</v>
      </c>
      <c r="G29" s="236" t="s">
        <v>135</v>
      </c>
      <c r="H29" s="237">
        <f>LA_San!H29+LA_Cons!H29</f>
        <v>0</v>
      </c>
      <c r="I29" s="187">
        <f>LA_San!I29+LA_Cons!I29</f>
        <v>0</v>
      </c>
      <c r="J29" s="187">
        <f>LA_San!J29+LA_Cons!J29</f>
        <v>0</v>
      </c>
      <c r="K29" s="187">
        <f>LA_San!K29+LA_Cons!K29</f>
        <v>0</v>
      </c>
      <c r="L29" s="187">
        <f>LA_San!L29+LA_Cons!L29</f>
        <v>0</v>
      </c>
      <c r="M29" s="187">
        <f>LA_San!M29+LA_Cons!M29</f>
        <v>0</v>
      </c>
      <c r="N29" s="187">
        <f>LA_San!N29+LA_Cons!N29</f>
        <v>0</v>
      </c>
      <c r="O29" s="187">
        <f>LA_San!O29+LA_Cons!O29</f>
        <v>0</v>
      </c>
      <c r="P29" s="187">
        <f>LA_San!P29+LA_Cons!P29</f>
        <v>0</v>
      </c>
      <c r="Q29" s="187">
        <f>LA_San!Q29+LA_Cons!Q29</f>
        <v>0</v>
      </c>
      <c r="R29" s="187">
        <f>LA_San!R29+LA_Cons!R29</f>
        <v>0</v>
      </c>
      <c r="S29" s="187">
        <f>LA_San!S29+LA_Cons!S29</f>
        <v>0</v>
      </c>
      <c r="T29" s="187">
        <f>LA_San!T29+LA_Cons!T29</f>
        <v>0</v>
      </c>
      <c r="U29" s="226">
        <f t="shared" si="1"/>
        <v>0</v>
      </c>
    </row>
    <row r="30" spans="1:21" s="181" customFormat="1" ht="13.5" thickBot="1">
      <c r="A30" s="150" t="str">
        <f t="shared" si="2"/>
        <v>702</v>
      </c>
      <c r="B30" s="150" t="s">
        <v>74</v>
      </c>
      <c r="C30" s="172" t="str">
        <f t="shared" si="3"/>
        <v>1F122</v>
      </c>
      <c r="D30" s="238"/>
      <c r="E30" s="238"/>
      <c r="F30" s="238" t="s">
        <v>136</v>
      </c>
      <c r="G30" s="239" t="s">
        <v>137</v>
      </c>
      <c r="H30" s="240">
        <f>LA_San!H30+LA_Cons!H30</f>
        <v>0</v>
      </c>
      <c r="I30" s="195">
        <f>LA_San!I30+LA_Cons!I30</f>
        <v>0</v>
      </c>
      <c r="J30" s="195">
        <f>LA_San!J30+LA_Cons!J30</f>
        <v>0</v>
      </c>
      <c r="K30" s="195">
        <f>LA_San!K30+LA_Cons!K30</f>
        <v>0</v>
      </c>
      <c r="L30" s="195">
        <f>LA_San!L30+LA_Cons!L30</f>
        <v>0</v>
      </c>
      <c r="M30" s="195">
        <f>LA_San!M30+LA_Cons!M30</f>
        <v>0</v>
      </c>
      <c r="N30" s="195">
        <f>LA_San!N30+LA_Cons!N30</f>
        <v>0</v>
      </c>
      <c r="O30" s="195">
        <f>LA_San!O30+LA_Cons!O30</f>
        <v>0</v>
      </c>
      <c r="P30" s="195">
        <f>LA_San!P30+LA_Cons!P30</f>
        <v>0</v>
      </c>
      <c r="Q30" s="195">
        <f>LA_San!Q30+LA_Cons!Q30</f>
        <v>0</v>
      </c>
      <c r="R30" s="195">
        <f>LA_San!R30+LA_Cons!R30</f>
        <v>0</v>
      </c>
      <c r="S30" s="195">
        <f>LA_San!S30+LA_Cons!S30</f>
        <v>0</v>
      </c>
      <c r="T30" s="195">
        <f>LA_San!T30+LA_Cons!T30</f>
        <v>0</v>
      </c>
      <c r="U30" s="241">
        <f t="shared" si="1"/>
        <v>0</v>
      </c>
    </row>
    <row r="31" spans="1:21" ht="15" thickBot="1">
      <c r="A31" s="150" t="str">
        <f t="shared" si="2"/>
        <v>702</v>
      </c>
      <c r="B31" s="150" t="s">
        <v>74</v>
      </c>
      <c r="C31" s="172" t="str">
        <f t="shared" si="3"/>
        <v>1G100</v>
      </c>
      <c r="D31" s="242" t="s">
        <v>138</v>
      </c>
      <c r="E31" s="162"/>
      <c r="F31" s="199"/>
      <c r="G31" s="200" t="s">
        <v>139</v>
      </c>
      <c r="H31" s="243">
        <f>LA_San!H31+LA_Cons!H31</f>
        <v>1206</v>
      </c>
      <c r="I31" s="202">
        <f>LA_San!I31+LA_Cons!I31</f>
        <v>4297</v>
      </c>
      <c r="J31" s="202">
        <f>LA_San!J31+LA_Cons!J31</f>
        <v>23730</v>
      </c>
      <c r="K31" s="202">
        <f>LA_San!K31+LA_Cons!K31</f>
        <v>664162</v>
      </c>
      <c r="L31" s="202">
        <f>LA_San!L31+LA_Cons!L31</f>
        <v>310833</v>
      </c>
      <c r="M31" s="202">
        <f>LA_San!M31+LA_Cons!M31</f>
        <v>623447</v>
      </c>
      <c r="N31" s="202">
        <f>LA_San!N31+LA_Cons!N31</f>
        <v>3765</v>
      </c>
      <c r="O31" s="202">
        <f>LA_San!O31+LA_Cons!O31</f>
        <v>22352</v>
      </c>
      <c r="P31" s="202">
        <f>LA_San!P31+LA_Cons!P31</f>
        <v>404966</v>
      </c>
      <c r="Q31" s="202">
        <f>LA_San!Q31+LA_Cons!Q31</f>
        <v>29167</v>
      </c>
      <c r="R31" s="202">
        <f>LA_San!R31+LA_Cons!R31</f>
        <v>1918</v>
      </c>
      <c r="S31" s="202">
        <f>LA_San!S31+LA_Cons!S31</f>
        <v>18851</v>
      </c>
      <c r="T31" s="202">
        <f>LA_San!T31+LA_Cons!T31</f>
        <v>0</v>
      </c>
      <c r="U31" s="244">
        <f t="shared" si="1"/>
        <v>2108694</v>
      </c>
    </row>
    <row r="32" spans="1:21" ht="15" thickBot="1">
      <c r="A32" s="150" t="str">
        <f t="shared" si="2"/>
        <v>702</v>
      </c>
      <c r="B32" s="150" t="s">
        <v>74</v>
      </c>
      <c r="C32" s="172" t="str">
        <f t="shared" si="3"/>
        <v>1H100</v>
      </c>
      <c r="D32" s="242" t="s">
        <v>140</v>
      </c>
      <c r="E32" s="162"/>
      <c r="F32" s="192"/>
      <c r="G32" s="200" t="s">
        <v>141</v>
      </c>
      <c r="H32" s="245">
        <f>LA_San!H32+LA_Cons!H32</f>
        <v>0</v>
      </c>
      <c r="I32" s="206">
        <f>LA_San!I32+LA_Cons!I32</f>
        <v>0</v>
      </c>
      <c r="J32" s="206">
        <f>LA_San!J32+LA_Cons!J32</f>
        <v>0</v>
      </c>
      <c r="K32" s="206">
        <f>LA_San!K32+LA_Cons!K32</f>
        <v>0</v>
      </c>
      <c r="L32" s="206">
        <f>LA_San!L32+LA_Cons!L32</f>
        <v>0</v>
      </c>
      <c r="M32" s="206">
        <f>LA_San!M32+LA_Cons!M32</f>
        <v>0</v>
      </c>
      <c r="N32" s="206">
        <f>LA_San!N32+LA_Cons!N32</f>
        <v>0</v>
      </c>
      <c r="O32" s="206">
        <f>LA_San!O32+LA_Cons!O32</f>
        <v>0</v>
      </c>
      <c r="P32" s="206">
        <f>LA_San!P32+LA_Cons!P32</f>
        <v>0</v>
      </c>
      <c r="Q32" s="206">
        <f>LA_San!Q32+LA_Cons!Q32</f>
        <v>0</v>
      </c>
      <c r="R32" s="206">
        <f>LA_San!R32+LA_Cons!R32</f>
        <v>0</v>
      </c>
      <c r="S32" s="206">
        <f>LA_San!S32+LA_Cons!S32</f>
        <v>0</v>
      </c>
      <c r="T32" s="206">
        <f>LA_San!T32+LA_Cons!T32</f>
        <v>0</v>
      </c>
      <c r="U32" s="210">
        <f t="shared" si="1"/>
        <v>0</v>
      </c>
    </row>
    <row r="33" spans="1:21" ht="32.25" thickBot="1">
      <c r="A33" s="150" t="str">
        <f t="shared" si="2"/>
        <v>702</v>
      </c>
      <c r="B33" s="150" t="s">
        <v>74</v>
      </c>
      <c r="C33" s="172">
        <f t="shared" si="3"/>
        <v>19999</v>
      </c>
      <c r="D33" s="246">
        <v>19999</v>
      </c>
      <c r="E33" s="247"/>
      <c r="F33" s="192"/>
      <c r="G33" s="248" t="s">
        <v>142</v>
      </c>
      <c r="H33" s="249">
        <f>H32+H31+H23+H22+H21+H20+H19+H16</f>
        <v>65597</v>
      </c>
      <c r="I33" s="249">
        <f t="shared" ref="I33:T33" si="7">I32+I31+I23+I22+I21+I20+I19+I16</f>
        <v>16737</v>
      </c>
      <c r="J33" s="249">
        <f t="shared" si="7"/>
        <v>34833</v>
      </c>
      <c r="K33" s="249">
        <f t="shared" si="7"/>
        <v>736304</v>
      </c>
      <c r="L33" s="249">
        <f t="shared" si="7"/>
        <v>692388</v>
      </c>
      <c r="M33" s="249">
        <f t="shared" si="7"/>
        <v>2055201</v>
      </c>
      <c r="N33" s="249">
        <f t="shared" si="7"/>
        <v>10471</v>
      </c>
      <c r="O33" s="249">
        <f t="shared" si="7"/>
        <v>243847</v>
      </c>
      <c r="P33" s="249">
        <f t="shared" si="7"/>
        <v>651518</v>
      </c>
      <c r="Q33" s="249">
        <f t="shared" si="7"/>
        <v>114970</v>
      </c>
      <c r="R33" s="249">
        <f t="shared" si="7"/>
        <v>5330</v>
      </c>
      <c r="S33" s="249">
        <f t="shared" si="7"/>
        <v>51370</v>
      </c>
      <c r="T33" s="249">
        <f t="shared" si="7"/>
        <v>0</v>
      </c>
      <c r="U33" s="250">
        <f t="shared" si="1"/>
        <v>4678566</v>
      </c>
    </row>
    <row r="34" spans="1:21" ht="17.25" thickBot="1">
      <c r="A34" s="150" t="str">
        <f t="shared" si="2"/>
        <v>702</v>
      </c>
      <c r="B34" s="150" t="s">
        <v>74</v>
      </c>
      <c r="C34" s="172" t="str">
        <f t="shared" si="3"/>
        <v>ASSISTENZA DISTRETTUALE</v>
      </c>
      <c r="D34" s="660" t="s">
        <v>143</v>
      </c>
      <c r="E34" s="661"/>
      <c r="F34" s="661"/>
      <c r="G34" s="662"/>
      <c r="H34" s="662"/>
      <c r="I34" s="662"/>
      <c r="J34" s="662"/>
      <c r="K34" s="662"/>
      <c r="L34" s="662"/>
      <c r="M34" s="662"/>
      <c r="N34" s="662"/>
      <c r="O34" s="662"/>
      <c r="P34" s="662"/>
      <c r="Q34" s="662"/>
      <c r="R34" s="662"/>
      <c r="S34" s="662"/>
      <c r="T34" s="662"/>
      <c r="U34" s="663"/>
    </row>
    <row r="35" spans="1:21" ht="15" thickBot="1">
      <c r="A35" s="150" t="str">
        <f t="shared" si="2"/>
        <v>702</v>
      </c>
      <c r="B35" s="150" t="s">
        <v>74</v>
      </c>
      <c r="C35" s="172" t="str">
        <f t="shared" si="3"/>
        <v>2A100</v>
      </c>
      <c r="D35" s="251" t="s">
        <v>144</v>
      </c>
      <c r="E35" s="252"/>
      <c r="F35" s="175"/>
      <c r="G35" s="218" t="s">
        <v>145</v>
      </c>
      <c r="H35" s="253">
        <f t="shared" ref="H35:T35" si="8">H36+H43+H49</f>
        <v>8238</v>
      </c>
      <c r="I35" s="178">
        <f t="shared" si="8"/>
        <v>2650</v>
      </c>
      <c r="J35" s="178">
        <f t="shared" si="8"/>
        <v>0</v>
      </c>
      <c r="K35" s="178">
        <f t="shared" si="8"/>
        <v>176436</v>
      </c>
      <c r="L35" s="178">
        <f t="shared" si="8"/>
        <v>15639</v>
      </c>
      <c r="M35" s="178">
        <f t="shared" si="8"/>
        <v>898</v>
      </c>
      <c r="N35" s="178">
        <f t="shared" si="8"/>
        <v>0</v>
      </c>
      <c r="O35" s="178">
        <f t="shared" si="8"/>
        <v>434</v>
      </c>
      <c r="P35" s="178">
        <f t="shared" si="8"/>
        <v>289</v>
      </c>
      <c r="Q35" s="178">
        <f t="shared" si="8"/>
        <v>10029</v>
      </c>
      <c r="R35" s="178">
        <f t="shared" si="8"/>
        <v>0</v>
      </c>
      <c r="S35" s="178">
        <f t="shared" si="8"/>
        <v>0</v>
      </c>
      <c r="T35" s="179">
        <f t="shared" si="8"/>
        <v>0</v>
      </c>
      <c r="U35" s="180">
        <f t="shared" ref="U35:U66" si="9">SUM(H35:T35)</f>
        <v>214613</v>
      </c>
    </row>
    <row r="36" spans="1:21" ht="13.5">
      <c r="A36" s="150" t="str">
        <f t="shared" si="2"/>
        <v>702</v>
      </c>
      <c r="B36" s="150" t="s">
        <v>74</v>
      </c>
      <c r="C36" s="172" t="str">
        <f t="shared" si="3"/>
        <v>2A110</v>
      </c>
      <c r="D36" s="254"/>
      <c r="E36" s="255" t="s">
        <v>146</v>
      </c>
      <c r="F36" s="256"/>
      <c r="G36" s="257" t="s">
        <v>147</v>
      </c>
      <c r="H36" s="258">
        <f t="shared" ref="H36:T36" si="10">SUM(H37:H42)</f>
        <v>0</v>
      </c>
      <c r="I36" s="259">
        <f t="shared" si="10"/>
        <v>0</v>
      </c>
      <c r="J36" s="259">
        <f t="shared" si="10"/>
        <v>0</v>
      </c>
      <c r="K36" s="259">
        <f t="shared" si="10"/>
        <v>0</v>
      </c>
      <c r="L36" s="259">
        <f t="shared" si="10"/>
        <v>0</v>
      </c>
      <c r="M36" s="259">
        <f t="shared" si="10"/>
        <v>0</v>
      </c>
      <c r="N36" s="259">
        <f t="shared" si="10"/>
        <v>0</v>
      </c>
      <c r="O36" s="259">
        <f t="shared" si="10"/>
        <v>0</v>
      </c>
      <c r="P36" s="259">
        <f t="shared" si="10"/>
        <v>0</v>
      </c>
      <c r="Q36" s="259">
        <f t="shared" si="10"/>
        <v>0</v>
      </c>
      <c r="R36" s="259">
        <f t="shared" si="10"/>
        <v>0</v>
      </c>
      <c r="S36" s="259">
        <f t="shared" si="10"/>
        <v>0</v>
      </c>
      <c r="T36" s="259">
        <f t="shared" si="10"/>
        <v>0</v>
      </c>
      <c r="U36" s="189">
        <f t="shared" si="9"/>
        <v>0</v>
      </c>
    </row>
    <row r="37" spans="1:21">
      <c r="A37" s="150" t="str">
        <f t="shared" si="2"/>
        <v>702</v>
      </c>
      <c r="B37" s="150" t="s">
        <v>74</v>
      </c>
      <c r="C37" s="172" t="str">
        <f t="shared" si="3"/>
        <v>2A111</v>
      </c>
      <c r="D37" s="230"/>
      <c r="E37" s="260"/>
      <c r="F37" s="230" t="s">
        <v>148</v>
      </c>
      <c r="G37" s="228" t="s">
        <v>149</v>
      </c>
      <c r="H37" s="186">
        <f>LA_San!H37+LA_Cons!H37</f>
        <v>0</v>
      </c>
      <c r="I37" s="229">
        <f>LA_San!I37+LA_Cons!I37</f>
        <v>0</v>
      </c>
      <c r="J37" s="229">
        <f>LA_San!J37+LA_Cons!J37</f>
        <v>0</v>
      </c>
      <c r="K37" s="229">
        <f>LA_San!K37+LA_Cons!K37</f>
        <v>0</v>
      </c>
      <c r="L37" s="229">
        <f>LA_San!L37+LA_Cons!L37</f>
        <v>0</v>
      </c>
      <c r="M37" s="229">
        <f>LA_San!M37+LA_Cons!M37</f>
        <v>0</v>
      </c>
      <c r="N37" s="229">
        <f>LA_San!N37+LA_Cons!N37</f>
        <v>0</v>
      </c>
      <c r="O37" s="229">
        <f>LA_San!O37+LA_Cons!O37</f>
        <v>0</v>
      </c>
      <c r="P37" s="229">
        <f>LA_San!P37+LA_Cons!P37</f>
        <v>0</v>
      </c>
      <c r="Q37" s="229">
        <f>LA_San!Q37+LA_Cons!Q37</f>
        <v>0</v>
      </c>
      <c r="R37" s="229">
        <f>LA_San!R37+LA_Cons!R37</f>
        <v>0</v>
      </c>
      <c r="S37" s="229">
        <f>LA_San!S37+LA_Cons!S37</f>
        <v>0</v>
      </c>
      <c r="T37" s="261">
        <f>LA_San!T37+LA_Cons!T37</f>
        <v>0</v>
      </c>
      <c r="U37" s="189">
        <f t="shared" si="9"/>
        <v>0</v>
      </c>
    </row>
    <row r="38" spans="1:21">
      <c r="A38" s="150" t="str">
        <f t="shared" si="2"/>
        <v>702</v>
      </c>
      <c r="B38" s="150" t="s">
        <v>74</v>
      </c>
      <c r="C38" s="172" t="str">
        <f t="shared" si="3"/>
        <v>2A112</v>
      </c>
      <c r="D38" s="230"/>
      <c r="E38" s="260"/>
      <c r="F38" s="230" t="s">
        <v>150</v>
      </c>
      <c r="G38" s="228" t="s">
        <v>151</v>
      </c>
      <c r="H38" s="186">
        <f>LA_San!H38+LA_Cons!H38</f>
        <v>0</v>
      </c>
      <c r="I38" s="229">
        <f>LA_San!I38+LA_Cons!I38</f>
        <v>0</v>
      </c>
      <c r="J38" s="229">
        <f>LA_San!J38+LA_Cons!J38</f>
        <v>0</v>
      </c>
      <c r="K38" s="229">
        <f>LA_San!K38+LA_Cons!K38</f>
        <v>0</v>
      </c>
      <c r="L38" s="229">
        <f>LA_San!L38+LA_Cons!L38</f>
        <v>0</v>
      </c>
      <c r="M38" s="229">
        <f>LA_San!M38+LA_Cons!M38</f>
        <v>0</v>
      </c>
      <c r="N38" s="229">
        <f>LA_San!N38+LA_Cons!N38</f>
        <v>0</v>
      </c>
      <c r="O38" s="229">
        <f>LA_San!O38+LA_Cons!O38</f>
        <v>0</v>
      </c>
      <c r="P38" s="229">
        <f>LA_San!P38+LA_Cons!P38</f>
        <v>0</v>
      </c>
      <c r="Q38" s="229">
        <f>LA_San!Q38+LA_Cons!Q38</f>
        <v>0</v>
      </c>
      <c r="R38" s="229">
        <f>LA_San!R38+LA_Cons!R38</f>
        <v>0</v>
      </c>
      <c r="S38" s="229">
        <f>LA_San!S38+LA_Cons!S38</f>
        <v>0</v>
      </c>
      <c r="T38" s="261">
        <f>LA_San!T38+LA_Cons!T38</f>
        <v>0</v>
      </c>
      <c r="U38" s="189">
        <f t="shared" si="9"/>
        <v>0</v>
      </c>
    </row>
    <row r="39" spans="1:21" ht="24">
      <c r="A39" s="150" t="str">
        <f t="shared" si="2"/>
        <v>702</v>
      </c>
      <c r="B39" s="150" t="s">
        <v>74</v>
      </c>
      <c r="C39" s="172" t="str">
        <f t="shared" si="3"/>
        <v>2A113</v>
      </c>
      <c r="D39" s="230"/>
      <c r="E39" s="260"/>
      <c r="F39" s="230" t="s">
        <v>152</v>
      </c>
      <c r="G39" s="228" t="s">
        <v>153</v>
      </c>
      <c r="H39" s="186">
        <f>LA_San!H39+LA_Cons!H39</f>
        <v>0</v>
      </c>
      <c r="I39" s="229">
        <f>LA_San!I39+LA_Cons!I39</f>
        <v>0</v>
      </c>
      <c r="J39" s="229">
        <f>LA_San!J39+LA_Cons!J39</f>
        <v>0</v>
      </c>
      <c r="K39" s="229">
        <f>LA_San!K39+LA_Cons!K39</f>
        <v>0</v>
      </c>
      <c r="L39" s="229">
        <f>LA_San!L39+LA_Cons!L39</f>
        <v>0</v>
      </c>
      <c r="M39" s="229">
        <f>LA_San!M39+LA_Cons!M39</f>
        <v>0</v>
      </c>
      <c r="N39" s="229">
        <f>LA_San!N39+LA_Cons!N39</f>
        <v>0</v>
      </c>
      <c r="O39" s="229">
        <f>LA_San!O39+LA_Cons!O39</f>
        <v>0</v>
      </c>
      <c r="P39" s="229">
        <f>LA_San!P39+LA_Cons!P39</f>
        <v>0</v>
      </c>
      <c r="Q39" s="229">
        <f>LA_San!Q39+LA_Cons!Q39</f>
        <v>0</v>
      </c>
      <c r="R39" s="229">
        <f>LA_San!R39+LA_Cons!R39</f>
        <v>0</v>
      </c>
      <c r="S39" s="229">
        <f>LA_San!S39+LA_Cons!S39</f>
        <v>0</v>
      </c>
      <c r="T39" s="261">
        <f>LA_San!T39+LA_Cons!T39</f>
        <v>0</v>
      </c>
      <c r="U39" s="189">
        <f t="shared" si="9"/>
        <v>0</v>
      </c>
    </row>
    <row r="40" spans="1:21">
      <c r="A40" s="150" t="str">
        <f t="shared" si="2"/>
        <v>702</v>
      </c>
      <c r="B40" s="150" t="s">
        <v>74</v>
      </c>
      <c r="C40" s="172" t="str">
        <f t="shared" si="3"/>
        <v>2A114</v>
      </c>
      <c r="D40" s="230"/>
      <c r="E40" s="260"/>
      <c r="F40" s="230" t="s">
        <v>154</v>
      </c>
      <c r="G40" s="228" t="s">
        <v>155</v>
      </c>
      <c r="H40" s="186">
        <f>LA_San!H40+LA_Cons!H40</f>
        <v>0</v>
      </c>
      <c r="I40" s="229">
        <f>LA_San!I40+LA_Cons!I40</f>
        <v>0</v>
      </c>
      <c r="J40" s="229">
        <f>LA_San!J40+LA_Cons!J40</f>
        <v>0</v>
      </c>
      <c r="K40" s="229">
        <f>LA_San!K40+LA_Cons!K40</f>
        <v>0</v>
      </c>
      <c r="L40" s="229">
        <f>LA_San!L40+LA_Cons!L40</f>
        <v>0</v>
      </c>
      <c r="M40" s="229">
        <f>LA_San!M40+LA_Cons!M40</f>
        <v>0</v>
      </c>
      <c r="N40" s="229">
        <f>LA_San!N40+LA_Cons!N40</f>
        <v>0</v>
      </c>
      <c r="O40" s="229">
        <f>LA_San!O40+LA_Cons!O40</f>
        <v>0</v>
      </c>
      <c r="P40" s="229">
        <f>LA_San!P40+LA_Cons!P40</f>
        <v>0</v>
      </c>
      <c r="Q40" s="229">
        <f>LA_San!Q40+LA_Cons!Q40</f>
        <v>0</v>
      </c>
      <c r="R40" s="229">
        <f>LA_San!R40+LA_Cons!R40</f>
        <v>0</v>
      </c>
      <c r="S40" s="229">
        <f>LA_San!S40+LA_Cons!S40</f>
        <v>0</v>
      </c>
      <c r="T40" s="261">
        <f>LA_San!T40+LA_Cons!T40</f>
        <v>0</v>
      </c>
      <c r="U40" s="189">
        <f t="shared" si="9"/>
        <v>0</v>
      </c>
    </row>
    <row r="41" spans="1:21">
      <c r="A41" s="150" t="str">
        <f t="shared" si="2"/>
        <v>702</v>
      </c>
      <c r="B41" s="150" t="s">
        <v>74</v>
      </c>
      <c r="C41" s="172" t="str">
        <f t="shared" si="3"/>
        <v>2A115</v>
      </c>
      <c r="D41" s="230"/>
      <c r="E41" s="260"/>
      <c r="F41" s="230" t="s">
        <v>156</v>
      </c>
      <c r="G41" s="262" t="s">
        <v>157</v>
      </c>
      <c r="H41" s="186">
        <f>LA_San!H41+LA_Cons!H41</f>
        <v>0</v>
      </c>
      <c r="I41" s="229">
        <f>LA_San!I41+LA_Cons!I41</f>
        <v>0</v>
      </c>
      <c r="J41" s="229">
        <f>LA_San!J41+LA_Cons!J41</f>
        <v>0</v>
      </c>
      <c r="K41" s="229">
        <f>LA_San!K41+LA_Cons!K41</f>
        <v>0</v>
      </c>
      <c r="L41" s="229">
        <f>LA_San!L41+LA_Cons!L41</f>
        <v>0</v>
      </c>
      <c r="M41" s="229">
        <f>LA_San!M41+LA_Cons!M41</f>
        <v>0</v>
      </c>
      <c r="N41" s="229">
        <f>LA_San!N41+LA_Cons!N41</f>
        <v>0</v>
      </c>
      <c r="O41" s="229">
        <f>LA_San!O41+LA_Cons!O41</f>
        <v>0</v>
      </c>
      <c r="P41" s="229">
        <f>LA_San!P41+LA_Cons!P41</f>
        <v>0</v>
      </c>
      <c r="Q41" s="229">
        <f>LA_San!Q41+LA_Cons!Q41</f>
        <v>0</v>
      </c>
      <c r="R41" s="229">
        <f>LA_San!R41+LA_Cons!R41</f>
        <v>0</v>
      </c>
      <c r="S41" s="229">
        <f>LA_San!S41+LA_Cons!S41</f>
        <v>0</v>
      </c>
      <c r="T41" s="261">
        <f>LA_San!T41+LA_Cons!T41</f>
        <v>0</v>
      </c>
      <c r="U41" s="189">
        <f t="shared" si="9"/>
        <v>0</v>
      </c>
    </row>
    <row r="42" spans="1:21">
      <c r="A42" s="150" t="str">
        <f t="shared" si="2"/>
        <v>702</v>
      </c>
      <c r="B42" s="150" t="s">
        <v>74</v>
      </c>
      <c r="C42" s="172" t="str">
        <f t="shared" si="3"/>
        <v>2A116</v>
      </c>
      <c r="D42" s="230"/>
      <c r="E42" s="260"/>
      <c r="F42" s="230" t="s">
        <v>158</v>
      </c>
      <c r="G42" s="228" t="s">
        <v>159</v>
      </c>
      <c r="H42" s="186">
        <f>LA_San!H42+LA_Cons!H42</f>
        <v>0</v>
      </c>
      <c r="I42" s="229">
        <f>LA_San!I42+LA_Cons!I42</f>
        <v>0</v>
      </c>
      <c r="J42" s="229">
        <f>LA_San!J42+LA_Cons!J42</f>
        <v>0</v>
      </c>
      <c r="K42" s="229">
        <f>LA_San!K42+LA_Cons!K42</f>
        <v>0</v>
      </c>
      <c r="L42" s="229">
        <f>LA_San!L42+LA_Cons!L42</f>
        <v>0</v>
      </c>
      <c r="M42" s="229">
        <f>LA_San!M42+LA_Cons!M42</f>
        <v>0</v>
      </c>
      <c r="N42" s="229">
        <f>LA_San!N42+LA_Cons!N42</f>
        <v>0</v>
      </c>
      <c r="O42" s="229">
        <f>LA_San!O42+LA_Cons!O42</f>
        <v>0</v>
      </c>
      <c r="P42" s="229">
        <f>LA_San!P42+LA_Cons!P42</f>
        <v>0</v>
      </c>
      <c r="Q42" s="229">
        <f>LA_San!Q42+LA_Cons!Q42</f>
        <v>0</v>
      </c>
      <c r="R42" s="229">
        <f>LA_San!R42+LA_Cons!R42</f>
        <v>0</v>
      </c>
      <c r="S42" s="229">
        <f>LA_San!S42+LA_Cons!S42</f>
        <v>0</v>
      </c>
      <c r="T42" s="261">
        <f>LA_San!T42+LA_Cons!T42</f>
        <v>0</v>
      </c>
      <c r="U42" s="189">
        <f t="shared" si="9"/>
        <v>0</v>
      </c>
    </row>
    <row r="43" spans="1:21" ht="13.5">
      <c r="A43" s="150" t="str">
        <f t="shared" si="2"/>
        <v>702</v>
      </c>
      <c r="B43" s="150" t="s">
        <v>74</v>
      </c>
      <c r="C43" s="172" t="str">
        <f t="shared" si="3"/>
        <v>2A120</v>
      </c>
      <c r="D43" s="254"/>
      <c r="E43" s="255" t="s">
        <v>160</v>
      </c>
      <c r="F43" s="230"/>
      <c r="G43" s="257" t="s">
        <v>161</v>
      </c>
      <c r="H43" s="258">
        <f t="shared" ref="H43:T43" si="11">SUM(H44:H48)</f>
        <v>0</v>
      </c>
      <c r="I43" s="259">
        <f t="shared" si="11"/>
        <v>0</v>
      </c>
      <c r="J43" s="259">
        <f t="shared" si="11"/>
        <v>0</v>
      </c>
      <c r="K43" s="259">
        <f t="shared" si="11"/>
        <v>0</v>
      </c>
      <c r="L43" s="259">
        <f t="shared" si="11"/>
        <v>0</v>
      </c>
      <c r="M43" s="259">
        <f t="shared" si="11"/>
        <v>0</v>
      </c>
      <c r="N43" s="259">
        <f t="shared" si="11"/>
        <v>0</v>
      </c>
      <c r="O43" s="259">
        <f t="shared" si="11"/>
        <v>0</v>
      </c>
      <c r="P43" s="259">
        <f t="shared" si="11"/>
        <v>0</v>
      </c>
      <c r="Q43" s="259">
        <f t="shared" si="11"/>
        <v>0</v>
      </c>
      <c r="R43" s="259">
        <f t="shared" si="11"/>
        <v>0</v>
      </c>
      <c r="S43" s="259">
        <f t="shared" si="11"/>
        <v>0</v>
      </c>
      <c r="T43" s="263">
        <f t="shared" si="11"/>
        <v>0</v>
      </c>
      <c r="U43" s="189">
        <f t="shared" si="9"/>
        <v>0</v>
      </c>
    </row>
    <row r="44" spans="1:21">
      <c r="A44" s="150" t="str">
        <f t="shared" si="2"/>
        <v>702</v>
      </c>
      <c r="B44" s="150" t="s">
        <v>74</v>
      </c>
      <c r="C44" s="172" t="str">
        <f t="shared" si="3"/>
        <v>2A121</v>
      </c>
      <c r="D44" s="230"/>
      <c r="E44" s="260"/>
      <c r="F44" s="230" t="s">
        <v>162</v>
      </c>
      <c r="G44" s="228" t="s">
        <v>163</v>
      </c>
      <c r="H44" s="186">
        <f>LA_San!H44+LA_Cons!H44</f>
        <v>0</v>
      </c>
      <c r="I44" s="229">
        <f>LA_San!I44+LA_Cons!I44</f>
        <v>0</v>
      </c>
      <c r="J44" s="229">
        <f>LA_San!J44+LA_Cons!J44</f>
        <v>0</v>
      </c>
      <c r="K44" s="229">
        <f>LA_San!K44+LA_Cons!K44</f>
        <v>0</v>
      </c>
      <c r="L44" s="229">
        <f>LA_San!L44+LA_Cons!L44</f>
        <v>0</v>
      </c>
      <c r="M44" s="229">
        <f>LA_San!M44+LA_Cons!M44</f>
        <v>0</v>
      </c>
      <c r="N44" s="229">
        <f>LA_San!N44+LA_Cons!N44</f>
        <v>0</v>
      </c>
      <c r="O44" s="229">
        <f>LA_San!O44+LA_Cons!O44</f>
        <v>0</v>
      </c>
      <c r="P44" s="229">
        <f>LA_San!P44+LA_Cons!P44</f>
        <v>0</v>
      </c>
      <c r="Q44" s="229">
        <f>LA_San!Q44+LA_Cons!Q44</f>
        <v>0</v>
      </c>
      <c r="R44" s="229">
        <f>LA_San!R44+LA_Cons!R44</f>
        <v>0</v>
      </c>
      <c r="S44" s="229">
        <f>LA_San!S44+LA_Cons!S44</f>
        <v>0</v>
      </c>
      <c r="T44" s="261">
        <f>LA_San!T44+LA_Cons!T44</f>
        <v>0</v>
      </c>
      <c r="U44" s="189">
        <f t="shared" si="9"/>
        <v>0</v>
      </c>
    </row>
    <row r="45" spans="1:21">
      <c r="A45" s="150" t="str">
        <f t="shared" si="2"/>
        <v>702</v>
      </c>
      <c r="B45" s="150" t="s">
        <v>74</v>
      </c>
      <c r="C45" s="172" t="str">
        <f t="shared" si="3"/>
        <v>2A122</v>
      </c>
      <c r="D45" s="230"/>
      <c r="E45" s="260"/>
      <c r="F45" s="230" t="s">
        <v>164</v>
      </c>
      <c r="G45" s="228" t="s">
        <v>165</v>
      </c>
      <c r="H45" s="186">
        <f>LA_San!H45+LA_Cons!H45</f>
        <v>0</v>
      </c>
      <c r="I45" s="229">
        <f>LA_San!I45+LA_Cons!I45</f>
        <v>0</v>
      </c>
      <c r="J45" s="229">
        <f>LA_San!J45+LA_Cons!J45</f>
        <v>0</v>
      </c>
      <c r="K45" s="229">
        <f>LA_San!K45+LA_Cons!K45</f>
        <v>0</v>
      </c>
      <c r="L45" s="229">
        <f>LA_San!L45+LA_Cons!L45</f>
        <v>0</v>
      </c>
      <c r="M45" s="229">
        <f>LA_San!M45+LA_Cons!M45</f>
        <v>0</v>
      </c>
      <c r="N45" s="229">
        <f>LA_San!N45+LA_Cons!N45</f>
        <v>0</v>
      </c>
      <c r="O45" s="229">
        <f>LA_San!O45+LA_Cons!O45</f>
        <v>0</v>
      </c>
      <c r="P45" s="229">
        <f>LA_San!P45+LA_Cons!P45</f>
        <v>0</v>
      </c>
      <c r="Q45" s="229">
        <f>LA_San!Q45+LA_Cons!Q45</f>
        <v>0</v>
      </c>
      <c r="R45" s="229">
        <f>LA_San!R45+LA_Cons!R45</f>
        <v>0</v>
      </c>
      <c r="S45" s="229">
        <f>LA_San!S45+LA_Cons!S45</f>
        <v>0</v>
      </c>
      <c r="T45" s="261">
        <f>LA_San!T45+LA_Cons!T45</f>
        <v>0</v>
      </c>
      <c r="U45" s="189">
        <f t="shared" si="9"/>
        <v>0</v>
      </c>
    </row>
    <row r="46" spans="1:21">
      <c r="A46" s="150" t="str">
        <f t="shared" si="2"/>
        <v>702</v>
      </c>
      <c r="B46" s="150" t="s">
        <v>74</v>
      </c>
      <c r="C46" s="172" t="str">
        <f t="shared" si="3"/>
        <v>2A123</v>
      </c>
      <c r="D46" s="230"/>
      <c r="E46" s="260"/>
      <c r="F46" s="230" t="s">
        <v>166</v>
      </c>
      <c r="G46" s="228" t="s">
        <v>167</v>
      </c>
      <c r="H46" s="186">
        <f>LA_San!H46+LA_Cons!H46</f>
        <v>0</v>
      </c>
      <c r="I46" s="229">
        <f>LA_San!I46+LA_Cons!I46</f>
        <v>0</v>
      </c>
      <c r="J46" s="229">
        <f>LA_San!J46+LA_Cons!J46</f>
        <v>0</v>
      </c>
      <c r="K46" s="229">
        <f>LA_San!K46+LA_Cons!K46</f>
        <v>0</v>
      </c>
      <c r="L46" s="229">
        <f>LA_San!L46+LA_Cons!L46</f>
        <v>0</v>
      </c>
      <c r="M46" s="229">
        <f>LA_San!M46+LA_Cons!M46</f>
        <v>0</v>
      </c>
      <c r="N46" s="229">
        <f>LA_San!N46+LA_Cons!N46</f>
        <v>0</v>
      </c>
      <c r="O46" s="229">
        <f>LA_San!O46+LA_Cons!O46</f>
        <v>0</v>
      </c>
      <c r="P46" s="229">
        <f>LA_San!P46+LA_Cons!P46</f>
        <v>0</v>
      </c>
      <c r="Q46" s="229">
        <f>LA_San!Q46+LA_Cons!Q46</f>
        <v>0</v>
      </c>
      <c r="R46" s="229">
        <f>LA_San!R46+LA_Cons!R46</f>
        <v>0</v>
      </c>
      <c r="S46" s="229">
        <f>LA_San!S46+LA_Cons!S46</f>
        <v>0</v>
      </c>
      <c r="T46" s="261">
        <f>LA_San!T46+LA_Cons!T46</f>
        <v>0</v>
      </c>
      <c r="U46" s="189">
        <f t="shared" si="9"/>
        <v>0</v>
      </c>
    </row>
    <row r="47" spans="1:21">
      <c r="A47" s="150" t="str">
        <f t="shared" si="2"/>
        <v>702</v>
      </c>
      <c r="B47" s="150" t="s">
        <v>74</v>
      </c>
      <c r="C47" s="172" t="str">
        <f t="shared" si="3"/>
        <v>2A124</v>
      </c>
      <c r="D47" s="230"/>
      <c r="E47" s="260"/>
      <c r="F47" s="230" t="s">
        <v>168</v>
      </c>
      <c r="G47" s="262" t="s">
        <v>169</v>
      </c>
      <c r="H47" s="186">
        <f>LA_San!H47+LA_Cons!H47</f>
        <v>0</v>
      </c>
      <c r="I47" s="229">
        <f>LA_San!I47+LA_Cons!I47</f>
        <v>0</v>
      </c>
      <c r="J47" s="229">
        <f>LA_San!J47+LA_Cons!J47</f>
        <v>0</v>
      </c>
      <c r="K47" s="229">
        <f>LA_San!K47+LA_Cons!K47</f>
        <v>0</v>
      </c>
      <c r="L47" s="229">
        <f>LA_San!L47+LA_Cons!L47</f>
        <v>0</v>
      </c>
      <c r="M47" s="229">
        <f>LA_San!M47+LA_Cons!M47</f>
        <v>0</v>
      </c>
      <c r="N47" s="229">
        <f>LA_San!N47+LA_Cons!N47</f>
        <v>0</v>
      </c>
      <c r="O47" s="229">
        <f>LA_San!O47+LA_Cons!O47</f>
        <v>0</v>
      </c>
      <c r="P47" s="229">
        <f>LA_San!P47+LA_Cons!P47</f>
        <v>0</v>
      </c>
      <c r="Q47" s="229">
        <f>LA_San!Q47+LA_Cons!Q47</f>
        <v>0</v>
      </c>
      <c r="R47" s="229">
        <f>LA_San!R47+LA_Cons!R47</f>
        <v>0</v>
      </c>
      <c r="S47" s="229">
        <f>LA_San!S47+LA_Cons!S47</f>
        <v>0</v>
      </c>
      <c r="T47" s="261">
        <f>LA_San!T47+LA_Cons!T47</f>
        <v>0</v>
      </c>
      <c r="U47" s="189">
        <f t="shared" si="9"/>
        <v>0</v>
      </c>
    </row>
    <row r="48" spans="1:21">
      <c r="A48" s="150" t="str">
        <f t="shared" si="2"/>
        <v>702</v>
      </c>
      <c r="B48" s="150" t="s">
        <v>74</v>
      </c>
      <c r="C48" s="172" t="str">
        <f t="shared" si="3"/>
        <v>2A125</v>
      </c>
      <c r="D48" s="230"/>
      <c r="E48" s="264"/>
      <c r="F48" s="230" t="s">
        <v>170</v>
      </c>
      <c r="G48" s="228" t="s">
        <v>171</v>
      </c>
      <c r="H48" s="186">
        <f>LA_San!H48+LA_Cons!H48</f>
        <v>0</v>
      </c>
      <c r="I48" s="229">
        <f>LA_San!I48+LA_Cons!I48</f>
        <v>0</v>
      </c>
      <c r="J48" s="229">
        <f>LA_San!J48+LA_Cons!J48</f>
        <v>0</v>
      </c>
      <c r="K48" s="229">
        <f>LA_San!K48+LA_Cons!K48</f>
        <v>0</v>
      </c>
      <c r="L48" s="229">
        <f>LA_San!L48+LA_Cons!L48</f>
        <v>0</v>
      </c>
      <c r="M48" s="229">
        <f>LA_San!M48+LA_Cons!M48</f>
        <v>0</v>
      </c>
      <c r="N48" s="229">
        <f>LA_San!N48+LA_Cons!N48</f>
        <v>0</v>
      </c>
      <c r="O48" s="229">
        <f>LA_San!O48+LA_Cons!O48</f>
        <v>0</v>
      </c>
      <c r="P48" s="229">
        <f>LA_San!P48+LA_Cons!P48</f>
        <v>0</v>
      </c>
      <c r="Q48" s="229">
        <f>LA_San!Q48+LA_Cons!Q48</f>
        <v>0</v>
      </c>
      <c r="R48" s="229">
        <f>LA_San!R48+LA_Cons!R48</f>
        <v>0</v>
      </c>
      <c r="S48" s="229">
        <f>LA_San!S48+LA_Cons!S48</f>
        <v>0</v>
      </c>
      <c r="T48" s="261">
        <f>LA_San!T48+LA_Cons!T48</f>
        <v>0</v>
      </c>
      <c r="U48" s="189">
        <f t="shared" si="9"/>
        <v>0</v>
      </c>
    </row>
    <row r="49" spans="1:21" ht="13.5">
      <c r="A49" s="150" t="str">
        <f t="shared" si="2"/>
        <v>702</v>
      </c>
      <c r="B49" s="150" t="s">
        <v>74</v>
      </c>
      <c r="C49" s="172" t="str">
        <f t="shared" si="3"/>
        <v>2A130</v>
      </c>
      <c r="D49" s="265"/>
      <c r="E49" s="266" t="s">
        <v>172</v>
      </c>
      <c r="F49" s="235"/>
      <c r="G49" s="267" t="s">
        <v>173</v>
      </c>
      <c r="H49" s="258">
        <f t="shared" ref="H49:T49" si="12">SUM(H50:H51)</f>
        <v>8238</v>
      </c>
      <c r="I49" s="259">
        <f t="shared" si="12"/>
        <v>2650</v>
      </c>
      <c r="J49" s="259">
        <f t="shared" si="12"/>
        <v>0</v>
      </c>
      <c r="K49" s="259">
        <f t="shared" si="12"/>
        <v>176436</v>
      </c>
      <c r="L49" s="259">
        <f t="shared" si="12"/>
        <v>15639</v>
      </c>
      <c r="M49" s="259">
        <f t="shared" si="12"/>
        <v>898</v>
      </c>
      <c r="N49" s="259">
        <f t="shared" si="12"/>
        <v>0</v>
      </c>
      <c r="O49" s="259">
        <f t="shared" si="12"/>
        <v>434</v>
      </c>
      <c r="P49" s="259">
        <f t="shared" si="12"/>
        <v>289</v>
      </c>
      <c r="Q49" s="259">
        <f t="shared" si="12"/>
        <v>10029</v>
      </c>
      <c r="R49" s="259">
        <f t="shared" si="12"/>
        <v>0</v>
      </c>
      <c r="S49" s="259">
        <f t="shared" si="12"/>
        <v>0</v>
      </c>
      <c r="T49" s="263">
        <f t="shared" si="12"/>
        <v>0</v>
      </c>
      <c r="U49" s="189">
        <f t="shared" si="9"/>
        <v>214613</v>
      </c>
    </row>
    <row r="50" spans="1:21">
      <c r="A50" s="150" t="str">
        <f t="shared" si="2"/>
        <v>702</v>
      </c>
      <c r="B50" s="150" t="s">
        <v>74</v>
      </c>
      <c r="C50" s="172" t="str">
        <f t="shared" si="3"/>
        <v>2A131</v>
      </c>
      <c r="D50" s="230"/>
      <c r="E50" s="260"/>
      <c r="F50" s="235" t="s">
        <v>174</v>
      </c>
      <c r="G50" s="268" t="s">
        <v>175</v>
      </c>
      <c r="H50" s="186">
        <f>LA_San!H50+LA_Cons!H50</f>
        <v>0</v>
      </c>
      <c r="I50" s="229">
        <f>LA_San!I50+LA_Cons!I50</f>
        <v>0</v>
      </c>
      <c r="J50" s="229">
        <f>LA_San!J50+LA_Cons!J50</f>
        <v>0</v>
      </c>
      <c r="K50" s="229">
        <f>LA_San!K50+LA_Cons!K50</f>
        <v>0</v>
      </c>
      <c r="L50" s="229">
        <f>LA_San!L50+LA_Cons!L50</f>
        <v>0</v>
      </c>
      <c r="M50" s="229">
        <f>LA_San!M50+LA_Cons!M50</f>
        <v>0</v>
      </c>
      <c r="N50" s="229">
        <f>LA_San!N50+LA_Cons!N50</f>
        <v>0</v>
      </c>
      <c r="O50" s="229">
        <f>LA_San!O50+LA_Cons!O50</f>
        <v>0</v>
      </c>
      <c r="P50" s="229">
        <f>LA_San!P50+LA_Cons!P50</f>
        <v>0</v>
      </c>
      <c r="Q50" s="229">
        <f>LA_San!Q50+LA_Cons!Q50</f>
        <v>0</v>
      </c>
      <c r="R50" s="229">
        <f>LA_San!R50+LA_Cons!R50</f>
        <v>0</v>
      </c>
      <c r="S50" s="229">
        <f>LA_San!S50+LA_Cons!S50</f>
        <v>0</v>
      </c>
      <c r="T50" s="261">
        <f>LA_San!T50+LA_Cons!T50</f>
        <v>0</v>
      </c>
      <c r="U50" s="189">
        <f t="shared" si="9"/>
        <v>0</v>
      </c>
    </row>
    <row r="51" spans="1:21" ht="13.5" thickBot="1">
      <c r="A51" s="150" t="str">
        <f t="shared" si="2"/>
        <v>702</v>
      </c>
      <c r="B51" s="150" t="s">
        <v>74</v>
      </c>
      <c r="C51" s="172" t="str">
        <f t="shared" si="3"/>
        <v>2A132</v>
      </c>
      <c r="D51" s="269"/>
      <c r="E51" s="270"/>
      <c r="F51" s="271" t="s">
        <v>176</v>
      </c>
      <c r="G51" s="272" t="s">
        <v>177</v>
      </c>
      <c r="H51" s="194">
        <f>LA_San!H51+LA_Cons!H51</f>
        <v>8238</v>
      </c>
      <c r="I51" s="273">
        <f>LA_San!I51+LA_Cons!I51</f>
        <v>2650</v>
      </c>
      <c r="J51" s="273">
        <f>LA_San!J51+LA_Cons!J51</f>
        <v>0</v>
      </c>
      <c r="K51" s="273">
        <f>LA_San!K51+LA_Cons!K51</f>
        <v>176436</v>
      </c>
      <c r="L51" s="273">
        <f>LA_San!L51+LA_Cons!L51</f>
        <v>15639</v>
      </c>
      <c r="M51" s="273">
        <f>LA_San!M51+LA_Cons!M51</f>
        <v>898</v>
      </c>
      <c r="N51" s="273">
        <f>LA_San!N51+LA_Cons!N51</f>
        <v>0</v>
      </c>
      <c r="O51" s="273">
        <f>LA_San!O51+LA_Cons!O51</f>
        <v>434</v>
      </c>
      <c r="P51" s="273">
        <f>LA_San!P51+LA_Cons!P51</f>
        <v>289</v>
      </c>
      <c r="Q51" s="273">
        <f>LA_San!Q51+LA_Cons!Q51</f>
        <v>10029</v>
      </c>
      <c r="R51" s="273">
        <f>LA_San!R51+LA_Cons!R51</f>
        <v>0</v>
      </c>
      <c r="S51" s="273">
        <f>LA_San!S51+LA_Cons!S51</f>
        <v>0</v>
      </c>
      <c r="T51" s="274">
        <f>LA_San!T51+LA_Cons!T51</f>
        <v>0</v>
      </c>
      <c r="U51" s="197">
        <f t="shared" si="9"/>
        <v>214613</v>
      </c>
    </row>
    <row r="52" spans="1:21" ht="15" thickBot="1">
      <c r="A52" s="150" t="str">
        <f t="shared" si="2"/>
        <v>702</v>
      </c>
      <c r="B52" s="150" t="s">
        <v>74</v>
      </c>
      <c r="C52" s="172" t="str">
        <f t="shared" si="3"/>
        <v>2B100</v>
      </c>
      <c r="D52" s="275" t="s">
        <v>178</v>
      </c>
      <c r="E52" s="276"/>
      <c r="F52" s="277"/>
      <c r="G52" s="278" t="s">
        <v>179</v>
      </c>
      <c r="H52" s="279">
        <f>LA_San!H52+LA_Cons!H52</f>
        <v>0</v>
      </c>
      <c r="I52" s="280">
        <f>LA_San!I52+LA_Cons!I52</f>
        <v>0</v>
      </c>
      <c r="J52" s="280">
        <f>LA_San!J52+LA_Cons!J52</f>
        <v>0</v>
      </c>
      <c r="K52" s="280">
        <f>LA_San!K52+LA_Cons!K52</f>
        <v>0</v>
      </c>
      <c r="L52" s="280">
        <f>LA_San!L52+LA_Cons!L52</f>
        <v>0</v>
      </c>
      <c r="M52" s="280">
        <f>LA_San!M52+LA_Cons!M52</f>
        <v>0</v>
      </c>
      <c r="N52" s="280">
        <f>LA_San!N52+LA_Cons!N52</f>
        <v>0</v>
      </c>
      <c r="O52" s="280">
        <f>LA_San!O52+LA_Cons!O52</f>
        <v>0</v>
      </c>
      <c r="P52" s="280">
        <f>LA_San!P52+LA_Cons!P52</f>
        <v>0</v>
      </c>
      <c r="Q52" s="280">
        <f>LA_San!Q52+LA_Cons!Q52</f>
        <v>0</v>
      </c>
      <c r="R52" s="280">
        <f>LA_San!R52+LA_Cons!R52</f>
        <v>0</v>
      </c>
      <c r="S52" s="280">
        <f>LA_San!S52+LA_Cons!S52</f>
        <v>0</v>
      </c>
      <c r="T52" s="280">
        <f>LA_San!T52+LA_Cons!T52</f>
        <v>0</v>
      </c>
      <c r="U52" s="210">
        <f t="shared" si="9"/>
        <v>0</v>
      </c>
    </row>
    <row r="53" spans="1:21" ht="15" thickBot="1">
      <c r="A53" s="150" t="str">
        <f t="shared" si="2"/>
        <v>702</v>
      </c>
      <c r="B53" s="150" t="s">
        <v>74</v>
      </c>
      <c r="C53" s="172" t="str">
        <f t="shared" si="3"/>
        <v>2C100</v>
      </c>
      <c r="D53" s="281" t="s">
        <v>180</v>
      </c>
      <c r="E53" s="282"/>
      <c r="F53" s="283"/>
      <c r="G53" s="284" t="s">
        <v>181</v>
      </c>
      <c r="H53" s="279">
        <f>LA_San!H53+LA_Cons!H53</f>
        <v>0</v>
      </c>
      <c r="I53" s="280">
        <f>LA_San!I53+LA_Cons!I53</f>
        <v>0</v>
      </c>
      <c r="J53" s="280">
        <f>LA_San!J53+LA_Cons!J53</f>
        <v>0</v>
      </c>
      <c r="K53" s="280">
        <f>LA_San!K53+LA_Cons!K53</f>
        <v>0</v>
      </c>
      <c r="L53" s="280">
        <f>LA_San!L53+LA_Cons!L53</f>
        <v>0</v>
      </c>
      <c r="M53" s="280">
        <f>LA_San!M53+LA_Cons!M53</f>
        <v>0</v>
      </c>
      <c r="N53" s="280">
        <f>LA_San!N53+LA_Cons!N53</f>
        <v>0</v>
      </c>
      <c r="O53" s="280">
        <f>LA_San!O53+LA_Cons!O53</f>
        <v>0</v>
      </c>
      <c r="P53" s="280">
        <f>LA_San!P53+LA_Cons!P53</f>
        <v>0</v>
      </c>
      <c r="Q53" s="280">
        <f>LA_San!Q53+LA_Cons!Q53</f>
        <v>0</v>
      </c>
      <c r="R53" s="280">
        <f>LA_San!R53+LA_Cons!R53</f>
        <v>0</v>
      </c>
      <c r="S53" s="280">
        <f>LA_San!S53+LA_Cons!S53</f>
        <v>0</v>
      </c>
      <c r="T53" s="280">
        <f>LA_San!T53+LA_Cons!T53</f>
        <v>0</v>
      </c>
      <c r="U53" s="210">
        <f t="shared" si="9"/>
        <v>0</v>
      </c>
    </row>
    <row r="54" spans="1:21" ht="15" thickBot="1">
      <c r="A54" s="150" t="str">
        <f t="shared" si="2"/>
        <v>702</v>
      </c>
      <c r="B54" s="150" t="s">
        <v>74</v>
      </c>
      <c r="C54" s="172" t="str">
        <f t="shared" si="3"/>
        <v>2D100</v>
      </c>
      <c r="D54" s="173" t="s">
        <v>182</v>
      </c>
      <c r="E54" s="285"/>
      <c r="F54" s="285"/>
      <c r="G54" s="286" t="s">
        <v>183</v>
      </c>
      <c r="H54" s="287">
        <f>LA_San!H54+LA_Cons!H54</f>
        <v>56713</v>
      </c>
      <c r="I54" s="288">
        <f>LA_San!I54+LA_Cons!I54</f>
        <v>5877</v>
      </c>
      <c r="J54" s="288">
        <f>LA_San!J54+LA_Cons!J54</f>
        <v>138</v>
      </c>
      <c r="K54" s="288">
        <f>LA_San!K54+LA_Cons!K54</f>
        <v>35426</v>
      </c>
      <c r="L54" s="288">
        <f>LA_San!L54+LA_Cons!L54</f>
        <v>24977</v>
      </c>
      <c r="M54" s="288">
        <f>LA_San!M54+LA_Cons!M54</f>
        <v>1169509</v>
      </c>
      <c r="N54" s="288">
        <f>LA_San!N54+LA_Cons!N54</f>
        <v>234</v>
      </c>
      <c r="O54" s="288">
        <f>LA_San!O54+LA_Cons!O54</f>
        <v>1879</v>
      </c>
      <c r="P54" s="288">
        <f>LA_San!P54+LA_Cons!P54</f>
        <v>2452</v>
      </c>
      <c r="Q54" s="288">
        <f>LA_San!Q54+LA_Cons!Q54</f>
        <v>2185</v>
      </c>
      <c r="R54" s="288">
        <f>LA_San!R54+LA_Cons!R54</f>
        <v>119</v>
      </c>
      <c r="S54" s="288">
        <f>LA_San!S54+LA_Cons!S54</f>
        <v>1126</v>
      </c>
      <c r="T54" s="288">
        <f>LA_San!T54+LA_Cons!T54</f>
        <v>0</v>
      </c>
      <c r="U54" s="217">
        <f t="shared" si="9"/>
        <v>1300635</v>
      </c>
    </row>
    <row r="55" spans="1:21" ht="14.25">
      <c r="A55" s="150" t="str">
        <f t="shared" si="2"/>
        <v>702</v>
      </c>
      <c r="B55" s="150" t="s">
        <v>74</v>
      </c>
      <c r="C55" s="172" t="str">
        <f t="shared" si="3"/>
        <v>2E100</v>
      </c>
      <c r="D55" s="289" t="s">
        <v>184</v>
      </c>
      <c r="E55" s="290"/>
      <c r="F55" s="291"/>
      <c r="G55" s="176" t="s">
        <v>185</v>
      </c>
      <c r="H55" s="292">
        <f t="shared" ref="H55:T55" si="13">H56+H57+H60</f>
        <v>24560691</v>
      </c>
      <c r="I55" s="293">
        <f t="shared" si="13"/>
        <v>936</v>
      </c>
      <c r="J55" s="293">
        <f t="shared" si="13"/>
        <v>0</v>
      </c>
      <c r="K55" s="293">
        <f t="shared" si="13"/>
        <v>5287</v>
      </c>
      <c r="L55" s="293">
        <f t="shared" si="13"/>
        <v>19270</v>
      </c>
      <c r="M55" s="293">
        <f t="shared" si="13"/>
        <v>73855</v>
      </c>
      <c r="N55" s="293">
        <f t="shared" si="13"/>
        <v>0</v>
      </c>
      <c r="O55" s="293">
        <f t="shared" si="13"/>
        <v>35963</v>
      </c>
      <c r="P55" s="293">
        <f t="shared" si="13"/>
        <v>23968</v>
      </c>
      <c r="Q55" s="293">
        <f t="shared" si="13"/>
        <v>630</v>
      </c>
      <c r="R55" s="293">
        <f t="shared" si="13"/>
        <v>0</v>
      </c>
      <c r="S55" s="293">
        <f t="shared" si="13"/>
        <v>0</v>
      </c>
      <c r="T55" s="293">
        <f t="shared" si="13"/>
        <v>0</v>
      </c>
      <c r="U55" s="179">
        <f t="shared" si="9"/>
        <v>24720600</v>
      </c>
    </row>
    <row r="56" spans="1:21" ht="13.5">
      <c r="A56" s="150" t="str">
        <f t="shared" si="2"/>
        <v>702</v>
      </c>
      <c r="B56" s="150" t="s">
        <v>74</v>
      </c>
      <c r="C56" s="172" t="str">
        <f t="shared" si="3"/>
        <v>2E110</v>
      </c>
      <c r="D56" s="294"/>
      <c r="E56" s="295" t="s">
        <v>186</v>
      </c>
      <c r="F56" s="296"/>
      <c r="G56" s="297" t="s">
        <v>187</v>
      </c>
      <c r="H56" s="186">
        <f>LA_San!H56+LA_Cons!H56</f>
        <v>0</v>
      </c>
      <c r="I56" s="229">
        <f>LA_San!I56+LA_Cons!I56</f>
        <v>0</v>
      </c>
      <c r="J56" s="229">
        <f>LA_San!J56+LA_Cons!J56</f>
        <v>0</v>
      </c>
      <c r="K56" s="229">
        <f>LA_San!K56+LA_Cons!K56</f>
        <v>0</v>
      </c>
      <c r="L56" s="229">
        <f>LA_San!L56+LA_Cons!L56</f>
        <v>0</v>
      </c>
      <c r="M56" s="229">
        <f>LA_San!M56+LA_Cons!M56</f>
        <v>0</v>
      </c>
      <c r="N56" s="229">
        <f>LA_San!N56+LA_Cons!N56</f>
        <v>0</v>
      </c>
      <c r="O56" s="229">
        <f>LA_San!O56+LA_Cons!O56</f>
        <v>0</v>
      </c>
      <c r="P56" s="229">
        <f>LA_San!P56+LA_Cons!P56</f>
        <v>0</v>
      </c>
      <c r="Q56" s="229">
        <f>LA_San!Q56+LA_Cons!Q56</f>
        <v>0</v>
      </c>
      <c r="R56" s="229">
        <f>LA_San!R56+LA_Cons!R56</f>
        <v>0</v>
      </c>
      <c r="S56" s="229">
        <f>LA_San!S56+LA_Cons!S56</f>
        <v>0</v>
      </c>
      <c r="T56" s="229">
        <f>LA_San!T56+LA_Cons!T56</f>
        <v>0</v>
      </c>
      <c r="U56" s="226">
        <f t="shared" si="9"/>
        <v>0</v>
      </c>
    </row>
    <row r="57" spans="1:21" ht="13.5">
      <c r="A57" s="150" t="str">
        <f t="shared" si="2"/>
        <v>702</v>
      </c>
      <c r="B57" s="150" t="s">
        <v>74</v>
      </c>
      <c r="C57" s="172" t="str">
        <f t="shared" si="3"/>
        <v>2E120</v>
      </c>
      <c r="D57" s="294"/>
      <c r="E57" s="295" t="s">
        <v>188</v>
      </c>
      <c r="F57" s="296"/>
      <c r="G57" s="297" t="s">
        <v>189</v>
      </c>
      <c r="H57" s="258">
        <f t="shared" ref="H57:T57" si="14">SUM(H58:H59)</f>
        <v>1649761</v>
      </c>
      <c r="I57" s="259">
        <f t="shared" si="14"/>
        <v>53</v>
      </c>
      <c r="J57" s="259">
        <f t="shared" si="14"/>
        <v>0</v>
      </c>
      <c r="K57" s="259">
        <f t="shared" si="14"/>
        <v>299</v>
      </c>
      <c r="L57" s="259">
        <f t="shared" si="14"/>
        <v>1092</v>
      </c>
      <c r="M57" s="259">
        <f t="shared" si="14"/>
        <v>4188</v>
      </c>
      <c r="N57" s="259">
        <f t="shared" si="14"/>
        <v>0</v>
      </c>
      <c r="O57" s="259">
        <f t="shared" si="14"/>
        <v>2039</v>
      </c>
      <c r="P57" s="259">
        <f t="shared" si="14"/>
        <v>1359</v>
      </c>
      <c r="Q57" s="259">
        <f t="shared" si="14"/>
        <v>36</v>
      </c>
      <c r="R57" s="259">
        <f t="shared" si="14"/>
        <v>0</v>
      </c>
      <c r="S57" s="259">
        <f t="shared" si="14"/>
        <v>0</v>
      </c>
      <c r="T57" s="259">
        <f t="shared" si="14"/>
        <v>0</v>
      </c>
      <c r="U57" s="226">
        <f t="shared" si="9"/>
        <v>1658827</v>
      </c>
    </row>
    <row r="58" spans="1:21" ht="24">
      <c r="A58" s="150" t="str">
        <f t="shared" si="2"/>
        <v>702</v>
      </c>
      <c r="B58" s="150" t="s">
        <v>74</v>
      </c>
      <c r="C58" s="172" t="str">
        <f t="shared" si="3"/>
        <v>2E121</v>
      </c>
      <c r="D58" s="298"/>
      <c r="E58" s="299"/>
      <c r="F58" s="222" t="s">
        <v>190</v>
      </c>
      <c r="G58" s="300" t="s">
        <v>191</v>
      </c>
      <c r="H58" s="186">
        <f>LA_San!H58+LA_Cons!H58</f>
        <v>1649761</v>
      </c>
      <c r="I58" s="229">
        <f>LA_San!I58+LA_Cons!I58</f>
        <v>53</v>
      </c>
      <c r="J58" s="229">
        <f>LA_San!J58+LA_Cons!J58</f>
        <v>0</v>
      </c>
      <c r="K58" s="229">
        <f>LA_San!K58+LA_Cons!K58</f>
        <v>299</v>
      </c>
      <c r="L58" s="229">
        <f>LA_San!L58+LA_Cons!L58</f>
        <v>1092</v>
      </c>
      <c r="M58" s="229">
        <f>LA_San!M58+LA_Cons!M58</f>
        <v>4188</v>
      </c>
      <c r="N58" s="229">
        <f>LA_San!N58+LA_Cons!N58</f>
        <v>0</v>
      </c>
      <c r="O58" s="229">
        <f>LA_San!O58+LA_Cons!O58</f>
        <v>2039</v>
      </c>
      <c r="P58" s="229">
        <f>LA_San!P58+LA_Cons!P58</f>
        <v>1359</v>
      </c>
      <c r="Q58" s="229">
        <f>LA_San!Q58+LA_Cons!Q58</f>
        <v>36</v>
      </c>
      <c r="R58" s="229">
        <f>LA_San!R58+LA_Cons!R58</f>
        <v>0</v>
      </c>
      <c r="S58" s="229">
        <f>LA_San!S58+LA_Cons!S58</f>
        <v>0</v>
      </c>
      <c r="T58" s="229">
        <f>LA_San!T58+LA_Cons!T58</f>
        <v>0</v>
      </c>
      <c r="U58" s="226">
        <f t="shared" si="9"/>
        <v>1658827</v>
      </c>
    </row>
    <row r="59" spans="1:21" ht="24">
      <c r="A59" s="150" t="str">
        <f t="shared" si="2"/>
        <v>702</v>
      </c>
      <c r="B59" s="150" t="s">
        <v>74</v>
      </c>
      <c r="C59" s="172" t="str">
        <f t="shared" si="3"/>
        <v>2E122</v>
      </c>
      <c r="D59" s="298"/>
      <c r="E59" s="299"/>
      <c r="F59" s="222" t="s">
        <v>192</v>
      </c>
      <c r="G59" s="300" t="s">
        <v>193</v>
      </c>
      <c r="H59" s="186">
        <f>LA_San!H59+LA_Cons!H59</f>
        <v>0</v>
      </c>
      <c r="I59" s="229">
        <f>LA_San!I59+LA_Cons!I59</f>
        <v>0</v>
      </c>
      <c r="J59" s="229">
        <f>LA_San!J59+LA_Cons!J59</f>
        <v>0</v>
      </c>
      <c r="K59" s="229">
        <f>LA_San!K59+LA_Cons!K59</f>
        <v>0</v>
      </c>
      <c r="L59" s="229">
        <f>LA_San!L59+LA_Cons!L59</f>
        <v>0</v>
      </c>
      <c r="M59" s="229">
        <f>LA_San!M59+LA_Cons!M59</f>
        <v>0</v>
      </c>
      <c r="N59" s="229">
        <f>LA_San!N59+LA_Cons!N59</f>
        <v>0</v>
      </c>
      <c r="O59" s="229">
        <f>LA_San!O59+LA_Cons!O59</f>
        <v>0</v>
      </c>
      <c r="P59" s="229">
        <f>LA_San!P59+LA_Cons!P59</f>
        <v>0</v>
      </c>
      <c r="Q59" s="229">
        <f>LA_San!Q59+LA_Cons!Q59</f>
        <v>0</v>
      </c>
      <c r="R59" s="229">
        <f>LA_San!R59+LA_Cons!R59</f>
        <v>0</v>
      </c>
      <c r="S59" s="229">
        <f>LA_San!S59+LA_Cons!S59</f>
        <v>0</v>
      </c>
      <c r="T59" s="229">
        <f>LA_San!T59+LA_Cons!T59</f>
        <v>0</v>
      </c>
      <c r="U59" s="226">
        <f t="shared" si="9"/>
        <v>0</v>
      </c>
    </row>
    <row r="60" spans="1:21" ht="27.75" thickBot="1">
      <c r="A60" s="150" t="str">
        <f t="shared" si="2"/>
        <v>702</v>
      </c>
      <c r="B60" s="150" t="s">
        <v>74</v>
      </c>
      <c r="C60" s="172" t="str">
        <f t="shared" si="3"/>
        <v>2E130</v>
      </c>
      <c r="D60" s="222"/>
      <c r="E60" s="295" t="s">
        <v>194</v>
      </c>
      <c r="F60" s="296"/>
      <c r="G60" s="297" t="s">
        <v>195</v>
      </c>
      <c r="H60" s="301">
        <f>LA_San!H60+LA_Cons!H60</f>
        <v>22910930</v>
      </c>
      <c r="I60" s="302">
        <f>LA_San!I60+LA_Cons!I60</f>
        <v>883</v>
      </c>
      <c r="J60" s="302">
        <f>LA_San!J60+LA_Cons!J60</f>
        <v>0</v>
      </c>
      <c r="K60" s="302">
        <f>LA_San!K60+LA_Cons!K60</f>
        <v>4988</v>
      </c>
      <c r="L60" s="302">
        <f>LA_San!L60+LA_Cons!L60</f>
        <v>18178</v>
      </c>
      <c r="M60" s="302">
        <f>LA_San!M60+LA_Cons!M60</f>
        <v>69667</v>
      </c>
      <c r="N60" s="302">
        <f>LA_San!N60+LA_Cons!N60</f>
        <v>0</v>
      </c>
      <c r="O60" s="302">
        <f>LA_San!O60+LA_Cons!O60</f>
        <v>33924</v>
      </c>
      <c r="P60" s="302">
        <f>LA_San!P60+LA_Cons!P60</f>
        <v>22609</v>
      </c>
      <c r="Q60" s="302">
        <f>LA_San!Q60+LA_Cons!Q60</f>
        <v>594</v>
      </c>
      <c r="R60" s="302">
        <f>LA_San!R60+LA_Cons!R60</f>
        <v>0</v>
      </c>
      <c r="S60" s="302">
        <f>LA_San!S60+LA_Cons!S60</f>
        <v>0</v>
      </c>
      <c r="T60" s="302">
        <f>LA_San!T60+LA_Cons!T60</f>
        <v>0</v>
      </c>
      <c r="U60" s="303">
        <f t="shared" si="9"/>
        <v>23061773</v>
      </c>
    </row>
    <row r="61" spans="1:21" ht="14.25">
      <c r="A61" s="150" t="str">
        <f t="shared" si="2"/>
        <v>702</v>
      </c>
      <c r="B61" s="150" t="s">
        <v>74</v>
      </c>
      <c r="C61" s="172" t="str">
        <f t="shared" si="3"/>
        <v>2F100</v>
      </c>
      <c r="D61" s="289" t="s">
        <v>196</v>
      </c>
      <c r="E61" s="304"/>
      <c r="F61" s="291"/>
      <c r="G61" s="305" t="s">
        <v>197</v>
      </c>
      <c r="H61" s="219">
        <f>H62+H66</f>
        <v>0</v>
      </c>
      <c r="I61" s="220">
        <f t="shared" ref="I61:T61" si="15">I62+I66</f>
        <v>0</v>
      </c>
      <c r="J61" s="220">
        <f t="shared" si="15"/>
        <v>0</v>
      </c>
      <c r="K61" s="220">
        <f t="shared" si="15"/>
        <v>0</v>
      </c>
      <c r="L61" s="220">
        <f t="shared" si="15"/>
        <v>0</v>
      </c>
      <c r="M61" s="220">
        <f t="shared" si="15"/>
        <v>0</v>
      </c>
      <c r="N61" s="220">
        <f t="shared" si="15"/>
        <v>0</v>
      </c>
      <c r="O61" s="220">
        <f t="shared" si="15"/>
        <v>0</v>
      </c>
      <c r="P61" s="220">
        <f t="shared" si="15"/>
        <v>0</v>
      </c>
      <c r="Q61" s="220">
        <f t="shared" si="15"/>
        <v>0</v>
      </c>
      <c r="R61" s="220">
        <f t="shared" si="15"/>
        <v>0</v>
      </c>
      <c r="S61" s="220">
        <f t="shared" si="15"/>
        <v>0</v>
      </c>
      <c r="T61" s="220">
        <f t="shared" si="15"/>
        <v>0</v>
      </c>
      <c r="U61" s="618">
        <f t="shared" si="9"/>
        <v>0</v>
      </c>
    </row>
    <row r="62" spans="1:21" ht="13.5">
      <c r="A62" s="150" t="str">
        <f t="shared" si="2"/>
        <v>702</v>
      </c>
      <c r="B62" s="150" t="s">
        <v>74</v>
      </c>
      <c r="C62" s="172" t="str">
        <f t="shared" si="3"/>
        <v>2F110</v>
      </c>
      <c r="D62" s="294"/>
      <c r="E62" s="306" t="s">
        <v>198</v>
      </c>
      <c r="F62" s="307"/>
      <c r="G62" s="185" t="s">
        <v>199</v>
      </c>
      <c r="H62" s="258">
        <f>SUM(H63:H65)</f>
        <v>0</v>
      </c>
      <c r="I62" s="259">
        <f t="shared" ref="I62:T62" si="16">SUM(I63:I65)</f>
        <v>0</v>
      </c>
      <c r="J62" s="259">
        <f t="shared" si="16"/>
        <v>0</v>
      </c>
      <c r="K62" s="259">
        <f t="shared" si="16"/>
        <v>0</v>
      </c>
      <c r="L62" s="259">
        <f t="shared" si="16"/>
        <v>0</v>
      </c>
      <c r="M62" s="259">
        <f t="shared" si="16"/>
        <v>0</v>
      </c>
      <c r="N62" s="259">
        <f t="shared" si="16"/>
        <v>0</v>
      </c>
      <c r="O62" s="259">
        <f t="shared" si="16"/>
        <v>0</v>
      </c>
      <c r="P62" s="259">
        <f t="shared" si="16"/>
        <v>0</v>
      </c>
      <c r="Q62" s="259">
        <f t="shared" si="16"/>
        <v>0</v>
      </c>
      <c r="R62" s="259">
        <f t="shared" si="16"/>
        <v>0</v>
      </c>
      <c r="S62" s="259">
        <f t="shared" si="16"/>
        <v>0</v>
      </c>
      <c r="T62" s="259">
        <f t="shared" si="16"/>
        <v>0</v>
      </c>
      <c r="U62" s="621">
        <f t="shared" si="9"/>
        <v>0</v>
      </c>
    </row>
    <row r="63" spans="1:21" ht="24">
      <c r="A63" s="150" t="str">
        <f t="shared" si="2"/>
        <v>702</v>
      </c>
      <c r="B63" s="150" t="s">
        <v>74</v>
      </c>
      <c r="C63" s="172" t="str">
        <f t="shared" si="3"/>
        <v>2F111</v>
      </c>
      <c r="D63" s="294"/>
      <c r="E63" s="306"/>
      <c r="F63" s="222" t="s">
        <v>200</v>
      </c>
      <c r="G63" s="308" t="s">
        <v>201</v>
      </c>
      <c r="H63" s="619">
        <f>LA_San!H63+LA_Cons!H63</f>
        <v>0</v>
      </c>
      <c r="I63" s="622">
        <f>LA_San!I63+LA_Cons!I63</f>
        <v>0</v>
      </c>
      <c r="J63" s="622">
        <f>LA_San!J63+LA_Cons!J63</f>
        <v>0</v>
      </c>
      <c r="K63" s="622">
        <f>LA_San!K63+LA_Cons!K63</f>
        <v>0</v>
      </c>
      <c r="L63" s="622">
        <f>LA_San!L63+LA_Cons!L63</f>
        <v>0</v>
      </c>
      <c r="M63" s="622">
        <f>LA_San!M63+LA_Cons!M63</f>
        <v>0</v>
      </c>
      <c r="N63" s="622">
        <f>LA_San!N63+LA_Cons!N63</f>
        <v>0</v>
      </c>
      <c r="O63" s="622">
        <f>LA_San!O63+LA_Cons!O63</f>
        <v>0</v>
      </c>
      <c r="P63" s="622">
        <f>LA_San!P63+LA_Cons!P63</f>
        <v>0</v>
      </c>
      <c r="Q63" s="622">
        <f>LA_San!Q63+LA_Cons!Q63</f>
        <v>0</v>
      </c>
      <c r="R63" s="622">
        <f>LA_San!R63+LA_Cons!R63</f>
        <v>0</v>
      </c>
      <c r="S63" s="622">
        <f>LA_San!S63+LA_Cons!S63</f>
        <v>0</v>
      </c>
      <c r="T63" s="622">
        <f>LA_San!T63+LA_Cons!T63</f>
        <v>0</v>
      </c>
      <c r="U63" s="621">
        <f t="shared" si="9"/>
        <v>0</v>
      </c>
    </row>
    <row r="64" spans="1:21" ht="24.75" customHeight="1">
      <c r="A64" s="150" t="str">
        <f t="shared" si="2"/>
        <v>702</v>
      </c>
      <c r="B64" s="150" t="s">
        <v>74</v>
      </c>
      <c r="C64" s="172" t="str">
        <f t="shared" si="3"/>
        <v>2F112</v>
      </c>
      <c r="D64" s="309"/>
      <c r="E64" s="306"/>
      <c r="F64" s="222" t="s">
        <v>202</v>
      </c>
      <c r="G64" s="308" t="s">
        <v>203</v>
      </c>
      <c r="H64" s="619">
        <f>LA_San!H64+LA_Cons!H64</f>
        <v>0</v>
      </c>
      <c r="I64" s="622">
        <f>LA_San!I64+LA_Cons!I64</f>
        <v>0</v>
      </c>
      <c r="J64" s="622">
        <f>LA_San!J64+LA_Cons!J64</f>
        <v>0</v>
      </c>
      <c r="K64" s="622">
        <f>LA_San!K64+LA_Cons!K64</f>
        <v>0</v>
      </c>
      <c r="L64" s="622">
        <f>LA_San!L64+LA_Cons!L64</f>
        <v>0</v>
      </c>
      <c r="M64" s="622">
        <f>LA_San!M64+LA_Cons!M64</f>
        <v>0</v>
      </c>
      <c r="N64" s="622">
        <f>LA_San!N64+LA_Cons!N64</f>
        <v>0</v>
      </c>
      <c r="O64" s="622">
        <f>LA_San!O64+LA_Cons!O64</f>
        <v>0</v>
      </c>
      <c r="P64" s="622">
        <f>LA_San!P64+LA_Cons!P64</f>
        <v>0</v>
      </c>
      <c r="Q64" s="622">
        <f>LA_San!Q64+LA_Cons!Q64</f>
        <v>0</v>
      </c>
      <c r="R64" s="622">
        <f>LA_San!R64+LA_Cons!R64</f>
        <v>0</v>
      </c>
      <c r="S64" s="622">
        <f>LA_San!S64+LA_Cons!S64</f>
        <v>0</v>
      </c>
      <c r="T64" s="622">
        <f>LA_San!T64+LA_Cons!T64</f>
        <v>0</v>
      </c>
      <c r="U64" s="621">
        <f t="shared" si="9"/>
        <v>0</v>
      </c>
    </row>
    <row r="65" spans="1:21" ht="13.5">
      <c r="A65" s="150" t="str">
        <f t="shared" si="2"/>
        <v>702</v>
      </c>
      <c r="B65" s="150" t="s">
        <v>74</v>
      </c>
      <c r="C65" s="172" t="str">
        <f t="shared" si="3"/>
        <v>2F113</v>
      </c>
      <c r="D65" s="309"/>
      <c r="E65" s="306"/>
      <c r="F65" s="222" t="s">
        <v>204</v>
      </c>
      <c r="G65" s="308" t="s">
        <v>205</v>
      </c>
      <c r="H65" s="619">
        <f>LA_San!H65+LA_Cons!H65</f>
        <v>0</v>
      </c>
      <c r="I65" s="622">
        <f>LA_San!I65+LA_Cons!I65</f>
        <v>0</v>
      </c>
      <c r="J65" s="622">
        <f>LA_San!J65+LA_Cons!J65</f>
        <v>0</v>
      </c>
      <c r="K65" s="622">
        <f>LA_San!K65+LA_Cons!K65</f>
        <v>0</v>
      </c>
      <c r="L65" s="622">
        <f>LA_San!L65+LA_Cons!L65</f>
        <v>0</v>
      </c>
      <c r="M65" s="622">
        <f>LA_San!M65+LA_Cons!M65</f>
        <v>0</v>
      </c>
      <c r="N65" s="622">
        <f>LA_San!N65+LA_Cons!N65</f>
        <v>0</v>
      </c>
      <c r="O65" s="622">
        <f>LA_San!O65+LA_Cons!O65</f>
        <v>0</v>
      </c>
      <c r="P65" s="622">
        <f>LA_San!P65+LA_Cons!P65</f>
        <v>0</v>
      </c>
      <c r="Q65" s="622">
        <f>LA_San!Q65+LA_Cons!Q65</f>
        <v>0</v>
      </c>
      <c r="R65" s="622">
        <f>LA_San!R65+LA_Cons!R65</f>
        <v>0</v>
      </c>
      <c r="S65" s="622">
        <f>LA_San!S65+LA_Cons!S65</f>
        <v>0</v>
      </c>
      <c r="T65" s="622">
        <f>LA_San!T65+LA_Cons!T65</f>
        <v>0</v>
      </c>
      <c r="U65" s="621">
        <f t="shared" si="9"/>
        <v>0</v>
      </c>
    </row>
    <row r="66" spans="1:21" ht="14.25" thickBot="1">
      <c r="A66" s="150" t="str">
        <f t="shared" si="2"/>
        <v>702</v>
      </c>
      <c r="B66" s="150" t="s">
        <v>74</v>
      </c>
      <c r="C66" s="172" t="str">
        <f t="shared" si="3"/>
        <v>2F120</v>
      </c>
      <c r="D66" s="309"/>
      <c r="E66" s="615" t="s">
        <v>206</v>
      </c>
      <c r="F66" s="614"/>
      <c r="G66" s="613" t="s">
        <v>207</v>
      </c>
      <c r="H66" s="620">
        <f>LA_San!H66+LA_Cons!H66</f>
        <v>0</v>
      </c>
      <c r="I66" s="624">
        <f>LA_San!I66+LA_Cons!I66</f>
        <v>0</v>
      </c>
      <c r="J66" s="624">
        <f>LA_San!J66+LA_Cons!J66</f>
        <v>0</v>
      </c>
      <c r="K66" s="624">
        <f>LA_San!K66+LA_Cons!K66</f>
        <v>0</v>
      </c>
      <c r="L66" s="624">
        <f>LA_San!L66+LA_Cons!L66</f>
        <v>0</v>
      </c>
      <c r="M66" s="624">
        <f>LA_San!M66+LA_Cons!M66</f>
        <v>0</v>
      </c>
      <c r="N66" s="624">
        <f>LA_San!N66+LA_Cons!N66</f>
        <v>0</v>
      </c>
      <c r="O66" s="624">
        <f>LA_San!O66+LA_Cons!O66</f>
        <v>0</v>
      </c>
      <c r="P66" s="624">
        <f>LA_San!P66+LA_Cons!P66</f>
        <v>0</v>
      </c>
      <c r="Q66" s="624">
        <f>LA_San!Q66+LA_Cons!Q66</f>
        <v>0</v>
      </c>
      <c r="R66" s="624">
        <f>LA_San!R66+LA_Cons!R66</f>
        <v>0</v>
      </c>
      <c r="S66" s="624">
        <f>LA_San!S66+LA_Cons!S66</f>
        <v>0</v>
      </c>
      <c r="T66" s="624">
        <f>LA_San!T66+LA_Cons!T66</f>
        <v>0</v>
      </c>
      <c r="U66" s="623">
        <f t="shared" si="9"/>
        <v>0</v>
      </c>
    </row>
    <row r="67" spans="1:21" ht="14.25">
      <c r="A67" s="150" t="str">
        <f t="shared" si="2"/>
        <v>702</v>
      </c>
      <c r="B67" s="150" t="s">
        <v>74</v>
      </c>
      <c r="C67" s="172" t="str">
        <f t="shared" si="3"/>
        <v>2G100</v>
      </c>
      <c r="D67" s="233" t="s">
        <v>208</v>
      </c>
      <c r="E67" s="290"/>
      <c r="F67" s="307"/>
      <c r="G67" s="310" t="s">
        <v>209</v>
      </c>
      <c r="H67" s="311">
        <f t="shared" ref="H67:T67" si="17">H68+H74+H80</f>
        <v>23349119</v>
      </c>
      <c r="I67" s="312">
        <f t="shared" si="17"/>
        <v>243204</v>
      </c>
      <c r="J67" s="312">
        <f t="shared" si="17"/>
        <v>251555</v>
      </c>
      <c r="K67" s="312">
        <f t="shared" si="17"/>
        <v>16043006</v>
      </c>
      <c r="L67" s="312">
        <f t="shared" si="17"/>
        <v>9882160</v>
      </c>
      <c r="M67" s="312">
        <f t="shared" si="17"/>
        <v>33438898</v>
      </c>
      <c r="N67" s="312">
        <f t="shared" si="17"/>
        <v>136751</v>
      </c>
      <c r="O67" s="312">
        <f t="shared" si="17"/>
        <v>4407723</v>
      </c>
      <c r="P67" s="312">
        <f t="shared" si="17"/>
        <v>3822445</v>
      </c>
      <c r="Q67" s="312">
        <f t="shared" si="17"/>
        <v>1801072</v>
      </c>
      <c r="R67" s="312">
        <f t="shared" si="17"/>
        <v>69662</v>
      </c>
      <c r="S67" s="312">
        <f t="shared" si="17"/>
        <v>662798</v>
      </c>
      <c r="T67" s="312">
        <f t="shared" si="17"/>
        <v>0</v>
      </c>
      <c r="U67" s="244">
        <f t="shared" ref="U67:U98" si="18">SUM(H67:T67)</f>
        <v>94108393</v>
      </c>
    </row>
    <row r="68" spans="1:21" ht="27">
      <c r="A68" s="150" t="str">
        <f t="shared" si="2"/>
        <v>702</v>
      </c>
      <c r="B68" s="150" t="s">
        <v>74</v>
      </c>
      <c r="C68" s="172" t="str">
        <f t="shared" si="3"/>
        <v>2G110</v>
      </c>
      <c r="D68" s="313"/>
      <c r="E68" s="295" t="s">
        <v>210</v>
      </c>
      <c r="F68" s="296"/>
      <c r="G68" s="297" t="s">
        <v>211</v>
      </c>
      <c r="H68" s="258">
        <f t="shared" ref="H68:T68" si="19">SUM(H69:H73)</f>
        <v>22885094</v>
      </c>
      <c r="I68" s="259">
        <f t="shared" si="19"/>
        <v>236916</v>
      </c>
      <c r="J68" s="259">
        <f t="shared" si="19"/>
        <v>249546</v>
      </c>
      <c r="K68" s="259">
        <f t="shared" si="19"/>
        <v>15931865</v>
      </c>
      <c r="L68" s="259">
        <f t="shared" si="19"/>
        <v>9370634</v>
      </c>
      <c r="M68" s="259">
        <f t="shared" si="19"/>
        <v>31985493</v>
      </c>
      <c r="N68" s="259">
        <f t="shared" si="19"/>
        <v>133327</v>
      </c>
      <c r="O68" s="259">
        <f t="shared" si="19"/>
        <v>4370696</v>
      </c>
      <c r="P68" s="259">
        <f t="shared" si="19"/>
        <v>3693564</v>
      </c>
      <c r="Q68" s="259">
        <f t="shared" si="19"/>
        <v>1772585</v>
      </c>
      <c r="R68" s="259">
        <f t="shared" si="19"/>
        <v>67940</v>
      </c>
      <c r="S68" s="259">
        <f t="shared" si="19"/>
        <v>646359</v>
      </c>
      <c r="T68" s="259">
        <f t="shared" si="19"/>
        <v>0</v>
      </c>
      <c r="U68" s="226">
        <f t="shared" si="18"/>
        <v>91344019</v>
      </c>
    </row>
    <row r="69" spans="1:21" ht="24">
      <c r="A69" s="150" t="str">
        <f t="shared" si="2"/>
        <v>702</v>
      </c>
      <c r="B69" s="150" t="s">
        <v>74</v>
      </c>
      <c r="C69" s="172" t="str">
        <f t="shared" si="3"/>
        <v>2G111</v>
      </c>
      <c r="D69" s="222"/>
      <c r="E69" s="314"/>
      <c r="F69" s="222" t="s">
        <v>212</v>
      </c>
      <c r="G69" s="308" t="s">
        <v>213</v>
      </c>
      <c r="H69" s="186">
        <f>LA_San!H69+LA_Cons!H69</f>
        <v>2315273</v>
      </c>
      <c r="I69" s="229">
        <f>LA_San!I69+LA_Cons!I69</f>
        <v>34284</v>
      </c>
      <c r="J69" s="229">
        <f>LA_San!J69+LA_Cons!J69</f>
        <v>27375</v>
      </c>
      <c r="K69" s="229">
        <f>LA_San!K69+LA_Cons!K69</f>
        <v>1041531</v>
      </c>
      <c r="L69" s="229">
        <f>LA_San!L69+LA_Cons!L69</f>
        <v>1209201</v>
      </c>
      <c r="M69" s="229">
        <f>LA_San!M69+LA_Cons!M69</f>
        <v>4248068</v>
      </c>
      <c r="N69" s="229">
        <f>LA_San!N69+LA_Cons!N69</f>
        <v>16902</v>
      </c>
      <c r="O69" s="229">
        <f>LA_San!O69+LA_Cons!O69</f>
        <v>356589</v>
      </c>
      <c r="P69" s="229">
        <f>LA_San!P69+LA_Cons!P69</f>
        <v>603316</v>
      </c>
      <c r="Q69" s="229">
        <f>LA_San!Q69+LA_Cons!Q69</f>
        <v>284190</v>
      </c>
      <c r="R69" s="229">
        <f>LA_San!R69+LA_Cons!R69</f>
        <v>8609</v>
      </c>
      <c r="S69" s="229">
        <f>LA_San!S69+LA_Cons!S69</f>
        <v>81635</v>
      </c>
      <c r="T69" s="229">
        <f>LA_San!T69+LA_Cons!T69</f>
        <v>0</v>
      </c>
      <c r="U69" s="226">
        <f t="shared" si="18"/>
        <v>10226973</v>
      </c>
    </row>
    <row r="70" spans="1:21" ht="24">
      <c r="A70" s="150" t="str">
        <f t="shared" si="2"/>
        <v>702</v>
      </c>
      <c r="B70" s="150" t="s">
        <v>74</v>
      </c>
      <c r="C70" s="172" t="str">
        <f t="shared" si="3"/>
        <v>2G112</v>
      </c>
      <c r="D70" s="222"/>
      <c r="E70" s="314"/>
      <c r="F70" s="222" t="s">
        <v>214</v>
      </c>
      <c r="G70" s="308" t="s">
        <v>215</v>
      </c>
      <c r="H70" s="186">
        <f>LA_San!H70+LA_Cons!H70</f>
        <v>4045969</v>
      </c>
      <c r="I70" s="229">
        <f>LA_San!I70+LA_Cons!I70</f>
        <v>52546</v>
      </c>
      <c r="J70" s="229">
        <f>LA_San!J70+LA_Cons!J70</f>
        <v>10285</v>
      </c>
      <c r="K70" s="229">
        <f>LA_San!K70+LA_Cons!K70</f>
        <v>2093373</v>
      </c>
      <c r="L70" s="229">
        <f>LA_San!L70+LA_Cons!L70</f>
        <v>1116050</v>
      </c>
      <c r="M70" s="229">
        <f>LA_San!M70+LA_Cons!M70</f>
        <v>4291408</v>
      </c>
      <c r="N70" s="229">
        <f>LA_San!N70+LA_Cons!N70</f>
        <v>17523</v>
      </c>
      <c r="O70" s="229">
        <f>LA_San!O70+LA_Cons!O70</f>
        <v>608949</v>
      </c>
      <c r="P70" s="229">
        <f>LA_San!P70+LA_Cons!P70</f>
        <v>570186</v>
      </c>
      <c r="Q70" s="229">
        <f>LA_San!Q70+LA_Cons!Q70</f>
        <v>362147</v>
      </c>
      <c r="R70" s="229">
        <f>LA_San!R70+LA_Cons!R70</f>
        <v>8925</v>
      </c>
      <c r="S70" s="229">
        <f>LA_San!S70+LA_Cons!S70</f>
        <v>84123</v>
      </c>
      <c r="T70" s="229">
        <f>LA_San!T70+LA_Cons!T70</f>
        <v>0</v>
      </c>
      <c r="U70" s="226">
        <f t="shared" si="18"/>
        <v>13261484</v>
      </c>
    </row>
    <row r="71" spans="1:21" ht="24">
      <c r="A71" s="150" t="str">
        <f t="shared" si="2"/>
        <v>702</v>
      </c>
      <c r="B71" s="150" t="s">
        <v>74</v>
      </c>
      <c r="C71" s="172" t="str">
        <f t="shared" si="3"/>
        <v>2G113</v>
      </c>
      <c r="D71" s="222"/>
      <c r="E71" s="314"/>
      <c r="F71" s="222" t="s">
        <v>216</v>
      </c>
      <c r="G71" s="308" t="s">
        <v>217</v>
      </c>
      <c r="H71" s="186">
        <f>LA_San!H71+LA_Cons!H71</f>
        <v>5094417</v>
      </c>
      <c r="I71" s="229">
        <f>LA_San!I71+LA_Cons!I71</f>
        <v>147213</v>
      </c>
      <c r="J71" s="229">
        <f>LA_San!J71+LA_Cons!J71</f>
        <v>211886</v>
      </c>
      <c r="K71" s="229">
        <f>LA_San!K71+LA_Cons!K71</f>
        <v>12780719</v>
      </c>
      <c r="L71" s="229">
        <f>LA_San!L71+LA_Cons!L71</f>
        <v>6986159</v>
      </c>
      <c r="M71" s="229">
        <f>LA_San!M71+LA_Cons!M71</f>
        <v>23219060</v>
      </c>
      <c r="N71" s="229">
        <f>LA_San!N71+LA_Cons!N71</f>
        <v>98902</v>
      </c>
      <c r="O71" s="229">
        <f>LA_San!O71+LA_Cons!O71</f>
        <v>3294643</v>
      </c>
      <c r="P71" s="229">
        <f>LA_San!P71+LA_Cons!P71</f>
        <v>2446407</v>
      </c>
      <c r="Q71" s="229">
        <f>LA_San!Q71+LA_Cons!Q71</f>
        <v>1124311</v>
      </c>
      <c r="R71" s="229">
        <f>LA_San!R71+LA_Cons!R71</f>
        <v>50406</v>
      </c>
      <c r="S71" s="229">
        <f>LA_San!S71+LA_Cons!S71</f>
        <v>480601</v>
      </c>
      <c r="T71" s="229">
        <f>LA_San!T71+LA_Cons!T71</f>
        <v>0</v>
      </c>
      <c r="U71" s="226">
        <f t="shared" si="18"/>
        <v>55934724</v>
      </c>
    </row>
    <row r="72" spans="1:21" ht="24">
      <c r="A72" s="150" t="str">
        <f t="shared" si="2"/>
        <v>702</v>
      </c>
      <c r="B72" s="150" t="s">
        <v>74</v>
      </c>
      <c r="C72" s="172" t="str">
        <f t="shared" si="3"/>
        <v>2G114</v>
      </c>
      <c r="D72" s="222"/>
      <c r="E72" s="314"/>
      <c r="F72" s="222" t="s">
        <v>218</v>
      </c>
      <c r="G72" s="308" t="s">
        <v>219</v>
      </c>
      <c r="H72" s="186">
        <f>LA_San!H72+LA_Cons!H72</f>
        <v>11429435</v>
      </c>
      <c r="I72" s="229">
        <f>LA_San!I72+LA_Cons!I72</f>
        <v>2873</v>
      </c>
      <c r="J72" s="229">
        <f>LA_San!J72+LA_Cons!J72</f>
        <v>0</v>
      </c>
      <c r="K72" s="229">
        <f>LA_San!K72+LA_Cons!K72</f>
        <v>16242</v>
      </c>
      <c r="L72" s="229">
        <f>LA_San!L72+LA_Cons!L72</f>
        <v>59224</v>
      </c>
      <c r="M72" s="229">
        <f>LA_San!M72+LA_Cons!M72</f>
        <v>226957</v>
      </c>
      <c r="N72" s="229">
        <f>LA_San!N72+LA_Cons!N72</f>
        <v>0</v>
      </c>
      <c r="O72" s="229">
        <f>LA_San!O72+LA_Cons!O72</f>
        <v>110515</v>
      </c>
      <c r="P72" s="229">
        <f>LA_San!P72+LA_Cons!P72</f>
        <v>73655</v>
      </c>
      <c r="Q72" s="229">
        <f>LA_San!Q72+LA_Cons!Q72</f>
        <v>1937</v>
      </c>
      <c r="R72" s="229">
        <f>LA_San!R72+LA_Cons!R72</f>
        <v>0</v>
      </c>
      <c r="S72" s="229">
        <f>LA_San!S72+LA_Cons!S72</f>
        <v>0</v>
      </c>
      <c r="T72" s="229">
        <f>LA_San!T72+LA_Cons!T72</f>
        <v>0</v>
      </c>
      <c r="U72" s="226">
        <f t="shared" si="18"/>
        <v>11920838</v>
      </c>
    </row>
    <row r="73" spans="1:21" ht="24">
      <c r="A73" s="150" t="str">
        <f t="shared" si="2"/>
        <v>702</v>
      </c>
      <c r="B73" s="150" t="s">
        <v>74</v>
      </c>
      <c r="C73" s="172" t="str">
        <f t="shared" si="3"/>
        <v>2G115</v>
      </c>
      <c r="D73" s="222"/>
      <c r="E73" s="314"/>
      <c r="F73" s="222" t="s">
        <v>220</v>
      </c>
      <c r="G73" s="308" t="s">
        <v>221</v>
      </c>
      <c r="H73" s="186">
        <f>LA_San!H73+LA_Cons!H73</f>
        <v>0</v>
      </c>
      <c r="I73" s="229">
        <f>LA_San!I73+LA_Cons!I73</f>
        <v>0</v>
      </c>
      <c r="J73" s="229">
        <f>LA_San!J73+LA_Cons!J73</f>
        <v>0</v>
      </c>
      <c r="K73" s="229">
        <f>LA_San!K73+LA_Cons!K73</f>
        <v>0</v>
      </c>
      <c r="L73" s="229">
        <f>LA_San!L73+LA_Cons!L73</f>
        <v>0</v>
      </c>
      <c r="M73" s="229">
        <f>LA_San!M73+LA_Cons!M73</f>
        <v>0</v>
      </c>
      <c r="N73" s="229">
        <f>LA_San!N73+LA_Cons!N73</f>
        <v>0</v>
      </c>
      <c r="O73" s="229">
        <f>LA_San!O73+LA_Cons!O73</f>
        <v>0</v>
      </c>
      <c r="P73" s="229">
        <f>LA_San!P73+LA_Cons!P73</f>
        <v>0</v>
      </c>
      <c r="Q73" s="229">
        <f>LA_San!Q73+LA_Cons!Q73</f>
        <v>0</v>
      </c>
      <c r="R73" s="229">
        <f>LA_San!R73+LA_Cons!R73</f>
        <v>0</v>
      </c>
      <c r="S73" s="229">
        <f>LA_San!S73+LA_Cons!S73</f>
        <v>0</v>
      </c>
      <c r="T73" s="229">
        <f>LA_San!T73+LA_Cons!T73</f>
        <v>0</v>
      </c>
      <c r="U73" s="226">
        <f t="shared" si="18"/>
        <v>0</v>
      </c>
    </row>
    <row r="74" spans="1:21" ht="27">
      <c r="A74" s="150" t="str">
        <f t="shared" si="2"/>
        <v>702</v>
      </c>
      <c r="B74" s="150" t="s">
        <v>74</v>
      </c>
      <c r="C74" s="172" t="str">
        <f t="shared" si="3"/>
        <v>2G120</v>
      </c>
      <c r="D74" s="313"/>
      <c r="E74" s="295" t="s">
        <v>222</v>
      </c>
      <c r="F74" s="296"/>
      <c r="G74" s="297" t="s">
        <v>223</v>
      </c>
      <c r="H74" s="258">
        <f t="shared" ref="H74:T74" si="20">SUM(H75:H79)</f>
        <v>464025</v>
      </c>
      <c r="I74" s="259">
        <f t="shared" si="20"/>
        <v>6288</v>
      </c>
      <c r="J74" s="259">
        <f t="shared" si="20"/>
        <v>2009</v>
      </c>
      <c r="K74" s="259">
        <f t="shared" si="20"/>
        <v>111141</v>
      </c>
      <c r="L74" s="259">
        <f t="shared" si="20"/>
        <v>511526</v>
      </c>
      <c r="M74" s="259">
        <f t="shared" si="20"/>
        <v>1453405</v>
      </c>
      <c r="N74" s="259">
        <f t="shared" si="20"/>
        <v>3424</v>
      </c>
      <c r="O74" s="259">
        <f t="shared" si="20"/>
        <v>37027</v>
      </c>
      <c r="P74" s="259">
        <f t="shared" si="20"/>
        <v>128881</v>
      </c>
      <c r="Q74" s="259">
        <f t="shared" si="20"/>
        <v>28487</v>
      </c>
      <c r="R74" s="259">
        <f t="shared" si="20"/>
        <v>1722</v>
      </c>
      <c r="S74" s="259">
        <f t="shared" si="20"/>
        <v>16439</v>
      </c>
      <c r="T74" s="259">
        <f t="shared" si="20"/>
        <v>0</v>
      </c>
      <c r="U74" s="226">
        <f t="shared" si="18"/>
        <v>2764374</v>
      </c>
    </row>
    <row r="75" spans="1:21" ht="24">
      <c r="A75" s="150" t="str">
        <f t="shared" si="2"/>
        <v>702</v>
      </c>
      <c r="B75" s="150" t="s">
        <v>74</v>
      </c>
      <c r="C75" s="172" t="str">
        <f t="shared" si="3"/>
        <v>2G121</v>
      </c>
      <c r="D75" s="222"/>
      <c r="E75" s="314"/>
      <c r="F75" s="222" t="s">
        <v>224</v>
      </c>
      <c r="G75" s="308" t="s">
        <v>225</v>
      </c>
      <c r="H75" s="186">
        <f>LA_San!H75+LA_Cons!H75</f>
        <v>0</v>
      </c>
      <c r="I75" s="229">
        <f>LA_San!I75+LA_Cons!I75</f>
        <v>0</v>
      </c>
      <c r="J75" s="229">
        <f>LA_San!J75+LA_Cons!J75</f>
        <v>0</v>
      </c>
      <c r="K75" s="229">
        <f>LA_San!K75+LA_Cons!K75</f>
        <v>0</v>
      </c>
      <c r="L75" s="229">
        <f>LA_San!L75+LA_Cons!L75</f>
        <v>0</v>
      </c>
      <c r="M75" s="229">
        <f>LA_San!M75+LA_Cons!M75</f>
        <v>0</v>
      </c>
      <c r="N75" s="229">
        <f>LA_San!N75+LA_Cons!N75</f>
        <v>0</v>
      </c>
      <c r="O75" s="229">
        <f>LA_San!O75+LA_Cons!O75</f>
        <v>0</v>
      </c>
      <c r="P75" s="229">
        <f>LA_San!P75+LA_Cons!P75</f>
        <v>0</v>
      </c>
      <c r="Q75" s="229">
        <f>LA_San!Q75+LA_Cons!Q75</f>
        <v>0</v>
      </c>
      <c r="R75" s="229">
        <f>LA_San!R75+LA_Cons!R75</f>
        <v>0</v>
      </c>
      <c r="S75" s="229">
        <f>LA_San!S75+LA_Cons!S75</f>
        <v>0</v>
      </c>
      <c r="T75" s="229">
        <f>LA_San!T75+LA_Cons!T75</f>
        <v>0</v>
      </c>
      <c r="U75" s="226">
        <f t="shared" si="18"/>
        <v>0</v>
      </c>
    </row>
    <row r="76" spans="1:21" ht="24">
      <c r="A76" s="150" t="str">
        <f t="shared" si="2"/>
        <v>702</v>
      </c>
      <c r="B76" s="150" t="s">
        <v>74</v>
      </c>
      <c r="C76" s="172" t="str">
        <f t="shared" si="3"/>
        <v>2G122</v>
      </c>
      <c r="D76" s="222"/>
      <c r="E76" s="314"/>
      <c r="F76" s="222" t="s">
        <v>226</v>
      </c>
      <c r="G76" s="308" t="s">
        <v>227</v>
      </c>
      <c r="H76" s="186">
        <f>LA_San!H76+LA_Cons!H76</f>
        <v>0</v>
      </c>
      <c r="I76" s="229">
        <f>LA_San!I76+LA_Cons!I76</f>
        <v>0</v>
      </c>
      <c r="J76" s="229">
        <f>LA_San!J76+LA_Cons!J76</f>
        <v>0</v>
      </c>
      <c r="K76" s="229">
        <f>LA_San!K76+LA_Cons!K76</f>
        <v>0</v>
      </c>
      <c r="L76" s="229">
        <f>LA_San!L76+LA_Cons!L76</f>
        <v>0</v>
      </c>
      <c r="M76" s="229">
        <f>LA_San!M76+LA_Cons!M76</f>
        <v>0</v>
      </c>
      <c r="N76" s="229">
        <f>LA_San!N76+LA_Cons!N76</f>
        <v>0</v>
      </c>
      <c r="O76" s="229">
        <f>LA_San!O76+LA_Cons!O76</f>
        <v>0</v>
      </c>
      <c r="P76" s="229">
        <f>LA_San!P76+LA_Cons!P76</f>
        <v>0</v>
      </c>
      <c r="Q76" s="229">
        <f>LA_San!Q76+LA_Cons!Q76</f>
        <v>0</v>
      </c>
      <c r="R76" s="229">
        <f>LA_San!R76+LA_Cons!R76</f>
        <v>0</v>
      </c>
      <c r="S76" s="229">
        <f>LA_San!S76+LA_Cons!S76</f>
        <v>0</v>
      </c>
      <c r="T76" s="229">
        <f>LA_San!T76+LA_Cons!T76</f>
        <v>0</v>
      </c>
      <c r="U76" s="226">
        <f t="shared" si="18"/>
        <v>0</v>
      </c>
    </row>
    <row r="77" spans="1:21" ht="24">
      <c r="A77" s="150" t="str">
        <f t="shared" si="2"/>
        <v>702</v>
      </c>
      <c r="B77" s="150" t="s">
        <v>74</v>
      </c>
      <c r="C77" s="172" t="str">
        <f t="shared" si="3"/>
        <v>2G123</v>
      </c>
      <c r="D77" s="222"/>
      <c r="E77" s="314"/>
      <c r="F77" s="222" t="s">
        <v>228</v>
      </c>
      <c r="G77" s="308" t="s">
        <v>229</v>
      </c>
      <c r="H77" s="186">
        <f>LA_San!H77+LA_Cons!H77</f>
        <v>464025</v>
      </c>
      <c r="I77" s="229">
        <f>LA_San!I77+LA_Cons!I77</f>
        <v>6288</v>
      </c>
      <c r="J77" s="229">
        <f>LA_San!J77+LA_Cons!J77</f>
        <v>2009</v>
      </c>
      <c r="K77" s="229">
        <f>LA_San!K77+LA_Cons!K77</f>
        <v>111141</v>
      </c>
      <c r="L77" s="229">
        <f>LA_San!L77+LA_Cons!L77</f>
        <v>511526</v>
      </c>
      <c r="M77" s="229">
        <f>LA_San!M77+LA_Cons!M77</f>
        <v>1453405</v>
      </c>
      <c r="N77" s="229">
        <f>LA_San!N77+LA_Cons!N77</f>
        <v>3424</v>
      </c>
      <c r="O77" s="229">
        <f>LA_San!O77+LA_Cons!O77</f>
        <v>37027</v>
      </c>
      <c r="P77" s="229">
        <f>LA_San!P77+LA_Cons!P77</f>
        <v>128881</v>
      </c>
      <c r="Q77" s="229">
        <f>LA_San!Q77+LA_Cons!Q77</f>
        <v>28487</v>
      </c>
      <c r="R77" s="229">
        <f>LA_San!R77+LA_Cons!R77</f>
        <v>1722</v>
      </c>
      <c r="S77" s="229">
        <f>LA_San!S77+LA_Cons!S77</f>
        <v>16439</v>
      </c>
      <c r="T77" s="229">
        <f>LA_San!T77+LA_Cons!T77</f>
        <v>0</v>
      </c>
      <c r="U77" s="226">
        <f t="shared" si="18"/>
        <v>2764374</v>
      </c>
    </row>
    <row r="78" spans="1:21" ht="24">
      <c r="A78" s="150" t="str">
        <f t="shared" si="2"/>
        <v>702</v>
      </c>
      <c r="B78" s="150" t="s">
        <v>74</v>
      </c>
      <c r="C78" s="172" t="str">
        <f t="shared" si="3"/>
        <v>2G124</v>
      </c>
      <c r="D78" s="222"/>
      <c r="E78" s="314"/>
      <c r="F78" s="222" t="s">
        <v>230</v>
      </c>
      <c r="G78" s="308" t="s">
        <v>231</v>
      </c>
      <c r="H78" s="186">
        <f>LA_San!H78+LA_Cons!H78</f>
        <v>0</v>
      </c>
      <c r="I78" s="229">
        <f>LA_San!I78+LA_Cons!I78</f>
        <v>0</v>
      </c>
      <c r="J78" s="229">
        <f>LA_San!J78+LA_Cons!J78</f>
        <v>0</v>
      </c>
      <c r="K78" s="229">
        <f>LA_San!K78+LA_Cons!K78</f>
        <v>0</v>
      </c>
      <c r="L78" s="229">
        <f>LA_San!L78+LA_Cons!L78</f>
        <v>0</v>
      </c>
      <c r="M78" s="229">
        <f>LA_San!M78+LA_Cons!M78</f>
        <v>0</v>
      </c>
      <c r="N78" s="229">
        <f>LA_San!N78+LA_Cons!N78</f>
        <v>0</v>
      </c>
      <c r="O78" s="229">
        <f>LA_San!O78+LA_Cons!O78</f>
        <v>0</v>
      </c>
      <c r="P78" s="229">
        <f>LA_San!P78+LA_Cons!P78</f>
        <v>0</v>
      </c>
      <c r="Q78" s="229">
        <f>LA_San!Q78+LA_Cons!Q78</f>
        <v>0</v>
      </c>
      <c r="R78" s="229">
        <f>LA_San!R78+LA_Cons!R78</f>
        <v>0</v>
      </c>
      <c r="S78" s="229">
        <f>LA_San!S78+LA_Cons!S78</f>
        <v>0</v>
      </c>
      <c r="T78" s="229">
        <f>LA_San!T78+LA_Cons!T78</f>
        <v>0</v>
      </c>
      <c r="U78" s="226">
        <f t="shared" si="18"/>
        <v>0</v>
      </c>
    </row>
    <row r="79" spans="1:21" ht="39" customHeight="1">
      <c r="A79" s="150" t="str">
        <f t="shared" si="2"/>
        <v>702</v>
      </c>
      <c r="B79" s="150" t="s">
        <v>74</v>
      </c>
      <c r="C79" s="172" t="str">
        <f t="shared" si="3"/>
        <v>2G125</v>
      </c>
      <c r="D79" s="222"/>
      <c r="E79" s="314"/>
      <c r="F79" s="222" t="s">
        <v>232</v>
      </c>
      <c r="G79" s="308" t="s">
        <v>233</v>
      </c>
      <c r="H79" s="186">
        <f>LA_San!H79+LA_Cons!H79</f>
        <v>0</v>
      </c>
      <c r="I79" s="229">
        <f>LA_San!I79+LA_Cons!I79</f>
        <v>0</v>
      </c>
      <c r="J79" s="229">
        <f>LA_San!J79+LA_Cons!J79</f>
        <v>0</v>
      </c>
      <c r="K79" s="229">
        <f>LA_San!K79+LA_Cons!K79</f>
        <v>0</v>
      </c>
      <c r="L79" s="229">
        <f>LA_San!L79+LA_Cons!L79</f>
        <v>0</v>
      </c>
      <c r="M79" s="229">
        <f>LA_San!M79+LA_Cons!M79</f>
        <v>0</v>
      </c>
      <c r="N79" s="229">
        <f>LA_San!N79+LA_Cons!N79</f>
        <v>0</v>
      </c>
      <c r="O79" s="229">
        <f>LA_San!O79+LA_Cons!O79</f>
        <v>0</v>
      </c>
      <c r="P79" s="229">
        <f>LA_San!P79+LA_Cons!P79</f>
        <v>0</v>
      </c>
      <c r="Q79" s="229">
        <f>LA_San!Q79+LA_Cons!Q79</f>
        <v>0</v>
      </c>
      <c r="R79" s="229">
        <f>LA_San!R79+LA_Cons!R79</f>
        <v>0</v>
      </c>
      <c r="S79" s="229">
        <f>LA_San!S79+LA_Cons!S79</f>
        <v>0</v>
      </c>
      <c r="T79" s="229">
        <f>LA_San!T79+LA_Cons!T79</f>
        <v>0</v>
      </c>
      <c r="U79" s="226">
        <f t="shared" si="18"/>
        <v>0</v>
      </c>
    </row>
    <row r="80" spans="1:21" ht="14.25" thickBot="1">
      <c r="A80" s="150" t="str">
        <f t="shared" si="2"/>
        <v>702</v>
      </c>
      <c r="B80" s="150" t="s">
        <v>74</v>
      </c>
      <c r="C80" s="172" t="str">
        <f t="shared" si="3"/>
        <v>2G130</v>
      </c>
      <c r="D80" s="222"/>
      <c r="E80" s="295" t="s">
        <v>234</v>
      </c>
      <c r="F80" s="222"/>
      <c r="G80" s="297" t="s">
        <v>235</v>
      </c>
      <c r="H80" s="301">
        <f>LA_San!H80+LA_Cons!H80</f>
        <v>0</v>
      </c>
      <c r="I80" s="302">
        <f>LA_San!I80+LA_Cons!I80</f>
        <v>0</v>
      </c>
      <c r="J80" s="302">
        <f>LA_San!J80+LA_Cons!J80</f>
        <v>0</v>
      </c>
      <c r="K80" s="302">
        <f>LA_San!K80+LA_Cons!K80</f>
        <v>0</v>
      </c>
      <c r="L80" s="302">
        <f>LA_San!L80+LA_Cons!L80</f>
        <v>0</v>
      </c>
      <c r="M80" s="302">
        <f>LA_San!M80+LA_Cons!M80</f>
        <v>0</v>
      </c>
      <c r="N80" s="302">
        <f>LA_San!N80+LA_Cons!N80</f>
        <v>0</v>
      </c>
      <c r="O80" s="302">
        <f>LA_San!O80+LA_Cons!O80</f>
        <v>0</v>
      </c>
      <c r="P80" s="302">
        <f>LA_San!P80+LA_Cons!P80</f>
        <v>0</v>
      </c>
      <c r="Q80" s="302">
        <f>LA_San!Q80+LA_Cons!Q80</f>
        <v>0</v>
      </c>
      <c r="R80" s="302">
        <f>LA_San!R80+LA_Cons!R80</f>
        <v>0</v>
      </c>
      <c r="S80" s="302">
        <f>LA_San!S80+LA_Cons!S80</f>
        <v>0</v>
      </c>
      <c r="T80" s="302">
        <f>LA_San!T80+LA_Cons!T80</f>
        <v>0</v>
      </c>
      <c r="U80" s="303">
        <f t="shared" si="18"/>
        <v>0</v>
      </c>
    </row>
    <row r="81" spans="1:21" ht="28.5">
      <c r="A81" s="150" t="str">
        <f t="shared" ref="A81:A127" si="21">$K$6</f>
        <v>702</v>
      </c>
      <c r="B81" s="150" t="s">
        <v>74</v>
      </c>
      <c r="C81" s="172" t="str">
        <f t="shared" ref="C81:C127" si="22">IF(F81="",IF(E81="",D81,E81),F81)</f>
        <v>2H100</v>
      </c>
      <c r="D81" s="289" t="s">
        <v>236</v>
      </c>
      <c r="E81" s="291"/>
      <c r="F81" s="315"/>
      <c r="G81" s="218" t="s">
        <v>237</v>
      </c>
      <c r="H81" s="219">
        <f t="shared" ref="H81:T81" si="23">H82+H85+H86+H87+H88+H89+H90</f>
        <v>238443</v>
      </c>
      <c r="I81" s="220">
        <f t="shared" si="23"/>
        <v>79247</v>
      </c>
      <c r="J81" s="220">
        <f t="shared" si="23"/>
        <v>2221490</v>
      </c>
      <c r="K81" s="220">
        <f t="shared" si="23"/>
        <v>1699971</v>
      </c>
      <c r="L81" s="220">
        <f t="shared" si="23"/>
        <v>5623640</v>
      </c>
      <c r="M81" s="220">
        <f t="shared" si="23"/>
        <v>19407614</v>
      </c>
      <c r="N81" s="220">
        <f t="shared" si="23"/>
        <v>91013</v>
      </c>
      <c r="O81" s="220">
        <f t="shared" si="23"/>
        <v>3042585</v>
      </c>
      <c r="P81" s="220">
        <f t="shared" si="23"/>
        <v>3162554</v>
      </c>
      <c r="Q81" s="220">
        <f t="shared" si="23"/>
        <v>733709</v>
      </c>
      <c r="R81" s="220">
        <f t="shared" si="23"/>
        <v>46360</v>
      </c>
      <c r="S81" s="220">
        <f t="shared" si="23"/>
        <v>514553</v>
      </c>
      <c r="T81" s="220">
        <f t="shared" si="23"/>
        <v>0</v>
      </c>
      <c r="U81" s="179">
        <f t="shared" si="18"/>
        <v>36861179</v>
      </c>
    </row>
    <row r="82" spans="1:21" ht="27">
      <c r="A82" s="150" t="str">
        <f t="shared" si="21"/>
        <v>702</v>
      </c>
      <c r="B82" s="150" t="s">
        <v>74</v>
      </c>
      <c r="C82" s="172" t="str">
        <f t="shared" si="22"/>
        <v>2H110</v>
      </c>
      <c r="D82" s="313"/>
      <c r="E82" s="316" t="s">
        <v>238</v>
      </c>
      <c r="F82" s="317"/>
      <c r="G82" s="267" t="s">
        <v>239</v>
      </c>
      <c r="H82" s="258">
        <f t="shared" ref="H82:T82" si="24">SUM(H83:H84)</f>
        <v>1058</v>
      </c>
      <c r="I82" s="259">
        <f t="shared" si="24"/>
        <v>138</v>
      </c>
      <c r="J82" s="259">
        <f t="shared" si="24"/>
        <v>25</v>
      </c>
      <c r="K82" s="259">
        <f t="shared" si="24"/>
        <v>215868</v>
      </c>
      <c r="L82" s="259">
        <f t="shared" si="24"/>
        <v>2782</v>
      </c>
      <c r="M82" s="259">
        <f t="shared" si="24"/>
        <v>32292</v>
      </c>
      <c r="N82" s="259">
        <f t="shared" si="24"/>
        <v>42</v>
      </c>
      <c r="O82" s="259">
        <f t="shared" si="24"/>
        <v>1101</v>
      </c>
      <c r="P82" s="259">
        <f t="shared" si="24"/>
        <v>783</v>
      </c>
      <c r="Q82" s="259">
        <f t="shared" si="24"/>
        <v>338</v>
      </c>
      <c r="R82" s="259">
        <f t="shared" si="24"/>
        <v>22</v>
      </c>
      <c r="S82" s="259">
        <f t="shared" si="24"/>
        <v>212</v>
      </c>
      <c r="T82" s="259">
        <f t="shared" si="24"/>
        <v>0</v>
      </c>
      <c r="U82" s="226">
        <f t="shared" si="18"/>
        <v>254661</v>
      </c>
    </row>
    <row r="83" spans="1:21">
      <c r="A83" s="150" t="str">
        <f t="shared" si="21"/>
        <v>702</v>
      </c>
      <c r="B83" s="150" t="s">
        <v>74</v>
      </c>
      <c r="C83" s="172" t="str">
        <f t="shared" si="22"/>
        <v>2H111</v>
      </c>
      <c r="D83" s="222"/>
      <c r="E83" s="222"/>
      <c r="F83" s="318" t="s">
        <v>240</v>
      </c>
      <c r="G83" s="228" t="s">
        <v>241</v>
      </c>
      <c r="H83" s="186">
        <f>LA_San!H83+LA_Cons!H83</f>
        <v>0</v>
      </c>
      <c r="I83" s="229">
        <f>LA_San!I83+LA_Cons!I83</f>
        <v>0</v>
      </c>
      <c r="J83" s="229">
        <f>LA_San!J83+LA_Cons!J83</f>
        <v>0</v>
      </c>
      <c r="K83" s="229">
        <f>LA_San!K83+LA_Cons!K83</f>
        <v>0</v>
      </c>
      <c r="L83" s="229">
        <f>LA_San!L83+LA_Cons!L83</f>
        <v>0</v>
      </c>
      <c r="M83" s="229">
        <f>LA_San!M83+LA_Cons!M83</f>
        <v>0</v>
      </c>
      <c r="N83" s="229">
        <f>LA_San!N83+LA_Cons!N83</f>
        <v>0</v>
      </c>
      <c r="O83" s="229">
        <f>LA_San!O83+LA_Cons!O83</f>
        <v>0</v>
      </c>
      <c r="P83" s="229">
        <f>LA_San!P83+LA_Cons!P83</f>
        <v>0</v>
      </c>
      <c r="Q83" s="229">
        <f>LA_San!Q83+LA_Cons!Q83</f>
        <v>0</v>
      </c>
      <c r="R83" s="229">
        <f>LA_San!R83+LA_Cons!R83</f>
        <v>0</v>
      </c>
      <c r="S83" s="229">
        <f>LA_San!S83+LA_Cons!S83</f>
        <v>0</v>
      </c>
      <c r="T83" s="229">
        <f>LA_San!T83+LA_Cons!T83</f>
        <v>0</v>
      </c>
      <c r="U83" s="226">
        <f t="shared" si="18"/>
        <v>0</v>
      </c>
    </row>
    <row r="84" spans="1:21">
      <c r="A84" s="150" t="str">
        <f t="shared" si="21"/>
        <v>702</v>
      </c>
      <c r="B84" s="150" t="s">
        <v>74</v>
      </c>
      <c r="C84" s="172" t="str">
        <f t="shared" si="22"/>
        <v>2H112</v>
      </c>
      <c r="D84" s="222"/>
      <c r="E84" s="222"/>
      <c r="F84" s="318" t="s">
        <v>242</v>
      </c>
      <c r="G84" s="228" t="s">
        <v>243</v>
      </c>
      <c r="H84" s="186">
        <f>LA_San!H84+LA_Cons!H84</f>
        <v>1058</v>
      </c>
      <c r="I84" s="229">
        <f>LA_San!I84+LA_Cons!I84</f>
        <v>138</v>
      </c>
      <c r="J84" s="229">
        <f>LA_San!J84+LA_Cons!J84</f>
        <v>25</v>
      </c>
      <c r="K84" s="229">
        <f>LA_San!K84+LA_Cons!K84</f>
        <v>215868</v>
      </c>
      <c r="L84" s="229">
        <f>LA_San!L84+LA_Cons!L84</f>
        <v>2782</v>
      </c>
      <c r="M84" s="229">
        <f>LA_San!M84+LA_Cons!M84</f>
        <v>32292</v>
      </c>
      <c r="N84" s="229">
        <f>LA_San!N84+LA_Cons!N84</f>
        <v>42</v>
      </c>
      <c r="O84" s="229">
        <f>LA_San!O84+LA_Cons!O84</f>
        <v>1101</v>
      </c>
      <c r="P84" s="229">
        <f>LA_San!P84+LA_Cons!P84</f>
        <v>783</v>
      </c>
      <c r="Q84" s="229">
        <f>LA_San!Q84+LA_Cons!Q84</f>
        <v>338</v>
      </c>
      <c r="R84" s="229">
        <f>LA_San!R84+LA_Cons!R84</f>
        <v>22</v>
      </c>
      <c r="S84" s="229">
        <f>LA_San!S84+LA_Cons!S84</f>
        <v>212</v>
      </c>
      <c r="T84" s="229">
        <f>LA_San!T84+LA_Cons!T84</f>
        <v>0</v>
      </c>
      <c r="U84" s="226">
        <f t="shared" si="18"/>
        <v>254661</v>
      </c>
    </row>
    <row r="85" spans="1:21" ht="27">
      <c r="A85" s="150" t="str">
        <f t="shared" si="21"/>
        <v>702</v>
      </c>
      <c r="B85" s="150" t="s">
        <v>74</v>
      </c>
      <c r="C85" s="172" t="str">
        <f t="shared" si="22"/>
        <v>2H120</v>
      </c>
      <c r="D85" s="222"/>
      <c r="E85" s="316" t="s">
        <v>244</v>
      </c>
      <c r="F85" s="318"/>
      <c r="G85" s="267" t="s">
        <v>245</v>
      </c>
      <c r="H85" s="186">
        <f>LA_San!H85+LA_Cons!H85</f>
        <v>25852</v>
      </c>
      <c r="I85" s="229">
        <f>LA_San!I85+LA_Cons!I85</f>
        <v>36173</v>
      </c>
      <c r="J85" s="229">
        <f>LA_San!J85+LA_Cons!J85</f>
        <v>1142098</v>
      </c>
      <c r="K85" s="229">
        <f>LA_San!K85+LA_Cons!K85</f>
        <v>117073</v>
      </c>
      <c r="L85" s="229">
        <f>LA_San!L85+LA_Cons!L85</f>
        <v>1827205</v>
      </c>
      <c r="M85" s="229">
        <f>LA_San!M85+LA_Cons!M85</f>
        <v>5553616</v>
      </c>
      <c r="N85" s="229">
        <f>LA_San!N85+LA_Cons!N85</f>
        <v>30513</v>
      </c>
      <c r="O85" s="229">
        <f>LA_San!O85+LA_Cons!O85</f>
        <v>762474</v>
      </c>
      <c r="P85" s="229">
        <f>LA_San!P85+LA_Cons!P85</f>
        <v>2205529</v>
      </c>
      <c r="Q85" s="229">
        <f>LA_San!Q85+LA_Cons!Q85</f>
        <v>236397</v>
      </c>
      <c r="R85" s="229">
        <f>LA_San!R85+LA_Cons!R85</f>
        <v>15543</v>
      </c>
      <c r="S85" s="229">
        <f>LA_San!S85+LA_Cons!S85</f>
        <v>185092</v>
      </c>
      <c r="T85" s="229">
        <f>LA_San!T85+LA_Cons!T85</f>
        <v>0</v>
      </c>
      <c r="U85" s="226">
        <f t="shared" si="18"/>
        <v>12137565</v>
      </c>
    </row>
    <row r="86" spans="1:21" ht="40.5">
      <c r="A86" s="150" t="str">
        <f t="shared" si="21"/>
        <v>702</v>
      </c>
      <c r="B86" s="150" t="s">
        <v>74</v>
      </c>
      <c r="C86" s="172" t="str">
        <f t="shared" si="22"/>
        <v>2H130</v>
      </c>
      <c r="D86" s="294"/>
      <c r="E86" s="316" t="s">
        <v>246</v>
      </c>
      <c r="F86" s="317"/>
      <c r="G86" s="267" t="s">
        <v>247</v>
      </c>
      <c r="H86" s="186">
        <f>LA_San!H86+LA_Cons!H86</f>
        <v>17506</v>
      </c>
      <c r="I86" s="229">
        <f>LA_San!I86+LA_Cons!I86</f>
        <v>8639</v>
      </c>
      <c r="J86" s="229">
        <f>LA_San!J86+LA_Cons!J86</f>
        <v>455845</v>
      </c>
      <c r="K86" s="229">
        <f>LA_San!K86+LA_Cons!K86</f>
        <v>348010</v>
      </c>
      <c r="L86" s="229">
        <f>LA_San!L86+LA_Cons!L86</f>
        <v>465180</v>
      </c>
      <c r="M86" s="229">
        <f>LA_San!M86+LA_Cons!M86</f>
        <v>1166596</v>
      </c>
      <c r="N86" s="229">
        <f>LA_San!N86+LA_Cons!N86</f>
        <v>4891</v>
      </c>
      <c r="O86" s="229">
        <f>LA_San!O86+LA_Cons!O86</f>
        <v>162666</v>
      </c>
      <c r="P86" s="229">
        <f>LA_San!P86+LA_Cons!P86</f>
        <v>121109</v>
      </c>
      <c r="Q86" s="229">
        <f>LA_San!Q86+LA_Cons!Q86</f>
        <v>46678</v>
      </c>
      <c r="R86" s="229">
        <f>LA_San!R86+LA_Cons!R86</f>
        <v>2491</v>
      </c>
      <c r="S86" s="229">
        <f>LA_San!S86+LA_Cons!S86</f>
        <v>40678</v>
      </c>
      <c r="T86" s="229">
        <f>LA_San!T86+LA_Cons!T86</f>
        <v>0</v>
      </c>
      <c r="U86" s="226">
        <f t="shared" si="18"/>
        <v>2840289</v>
      </c>
    </row>
    <row r="87" spans="1:21" ht="27">
      <c r="A87" s="150" t="str">
        <f t="shared" si="21"/>
        <v>702</v>
      </c>
      <c r="B87" s="150" t="s">
        <v>74</v>
      </c>
      <c r="C87" s="172" t="str">
        <f t="shared" si="22"/>
        <v>2H140</v>
      </c>
      <c r="D87" s="294"/>
      <c r="E87" s="316" t="s">
        <v>248</v>
      </c>
      <c r="F87" s="317"/>
      <c r="G87" s="267" t="s">
        <v>249</v>
      </c>
      <c r="H87" s="186">
        <f>LA_San!H87+LA_Cons!H87</f>
        <v>173485</v>
      </c>
      <c r="I87" s="229">
        <f>LA_San!I87+LA_Cons!I87</f>
        <v>18504</v>
      </c>
      <c r="J87" s="229">
        <f>LA_San!J87+LA_Cons!J87</f>
        <v>25907</v>
      </c>
      <c r="K87" s="229">
        <f>LA_San!K87+LA_Cons!K87</f>
        <v>182953</v>
      </c>
      <c r="L87" s="229">
        <f>LA_San!L87+LA_Cons!L87</f>
        <v>1695858</v>
      </c>
      <c r="M87" s="229">
        <f>LA_San!M87+LA_Cons!M87</f>
        <v>6809973</v>
      </c>
      <c r="N87" s="229">
        <f>LA_San!N87+LA_Cons!N87</f>
        <v>28426</v>
      </c>
      <c r="O87" s="229">
        <f>LA_San!O87+LA_Cons!O87</f>
        <v>852862</v>
      </c>
      <c r="P87" s="229">
        <f>LA_San!P87+LA_Cons!P87</f>
        <v>362222</v>
      </c>
      <c r="Q87" s="229">
        <f>LA_San!Q87+LA_Cons!Q87</f>
        <v>240029</v>
      </c>
      <c r="R87" s="229">
        <f>LA_San!R87+LA_Cons!R87</f>
        <v>14479</v>
      </c>
      <c r="S87" s="229">
        <f>LA_San!S87+LA_Cons!S87</f>
        <v>136924</v>
      </c>
      <c r="T87" s="229">
        <f>LA_San!T87+LA_Cons!T87</f>
        <v>0</v>
      </c>
      <c r="U87" s="226">
        <f t="shared" si="18"/>
        <v>10541622</v>
      </c>
    </row>
    <row r="88" spans="1:21" ht="27">
      <c r="A88" s="150" t="str">
        <f t="shared" si="21"/>
        <v>702</v>
      </c>
      <c r="B88" s="150" t="s">
        <v>74</v>
      </c>
      <c r="C88" s="172" t="str">
        <f t="shared" si="22"/>
        <v>2H150</v>
      </c>
      <c r="D88" s="294"/>
      <c r="E88" s="316" t="s">
        <v>250</v>
      </c>
      <c r="F88" s="317"/>
      <c r="G88" s="267" t="s">
        <v>251</v>
      </c>
      <c r="H88" s="186">
        <f>LA_San!H88+LA_Cons!H88</f>
        <v>0</v>
      </c>
      <c r="I88" s="229">
        <f>LA_San!I88+LA_Cons!I88</f>
        <v>0</v>
      </c>
      <c r="J88" s="229">
        <f>LA_San!J88+LA_Cons!J88</f>
        <v>0</v>
      </c>
      <c r="K88" s="229">
        <f>LA_San!K88+LA_Cons!K88</f>
        <v>0</v>
      </c>
      <c r="L88" s="229">
        <f>LA_San!L88+LA_Cons!L88</f>
        <v>0</v>
      </c>
      <c r="M88" s="229">
        <f>LA_San!M88+LA_Cons!M88</f>
        <v>0</v>
      </c>
      <c r="N88" s="229">
        <f>LA_San!N88+LA_Cons!N88</f>
        <v>0</v>
      </c>
      <c r="O88" s="229">
        <f>LA_San!O88+LA_Cons!O88</f>
        <v>0</v>
      </c>
      <c r="P88" s="229">
        <f>LA_San!P88+LA_Cons!P88</f>
        <v>0</v>
      </c>
      <c r="Q88" s="229">
        <f>LA_San!Q88+LA_Cons!Q88</f>
        <v>0</v>
      </c>
      <c r="R88" s="229">
        <f>LA_San!R88+LA_Cons!R88</f>
        <v>0</v>
      </c>
      <c r="S88" s="229">
        <f>LA_San!S88+LA_Cons!S88</f>
        <v>0</v>
      </c>
      <c r="T88" s="229">
        <f>LA_San!T88+LA_Cons!T88</f>
        <v>0</v>
      </c>
      <c r="U88" s="226">
        <f t="shared" si="18"/>
        <v>0</v>
      </c>
    </row>
    <row r="89" spans="1:21" ht="27.75" thickBot="1">
      <c r="A89" s="150" t="str">
        <f t="shared" si="21"/>
        <v>702</v>
      </c>
      <c r="B89" s="150" t="s">
        <v>74</v>
      </c>
      <c r="C89" s="172" t="str">
        <f t="shared" si="22"/>
        <v>2H160</v>
      </c>
      <c r="D89" s="294"/>
      <c r="E89" s="316" t="s">
        <v>252</v>
      </c>
      <c r="F89" s="317"/>
      <c r="G89" s="267" t="s">
        <v>253</v>
      </c>
      <c r="H89" s="186">
        <f>LA_San!H89+LA_Cons!H89</f>
        <v>20542</v>
      </c>
      <c r="I89" s="229">
        <f>LA_San!I89+LA_Cons!I89</f>
        <v>15793</v>
      </c>
      <c r="J89" s="229">
        <f>LA_San!J89+LA_Cons!J89</f>
        <v>597615</v>
      </c>
      <c r="K89" s="229">
        <f>LA_San!K89+LA_Cons!K89</f>
        <v>836067</v>
      </c>
      <c r="L89" s="229">
        <f>LA_San!L89+LA_Cons!L89</f>
        <v>1632615</v>
      </c>
      <c r="M89" s="229">
        <f>LA_San!M89+LA_Cons!M89</f>
        <v>5845137</v>
      </c>
      <c r="N89" s="229">
        <f>LA_San!N89+LA_Cons!N89</f>
        <v>27141</v>
      </c>
      <c r="O89" s="229">
        <f>LA_San!O89+LA_Cons!O89</f>
        <v>1263482</v>
      </c>
      <c r="P89" s="229">
        <f>LA_San!P89+LA_Cons!P89</f>
        <v>472911</v>
      </c>
      <c r="Q89" s="229">
        <f>LA_San!Q89+LA_Cons!Q89</f>
        <v>210267</v>
      </c>
      <c r="R89" s="229">
        <f>LA_San!R89+LA_Cons!R89</f>
        <v>13825</v>
      </c>
      <c r="S89" s="229">
        <f>LA_San!S89+LA_Cons!S89</f>
        <v>151647</v>
      </c>
      <c r="T89" s="229">
        <f>LA_San!T89+LA_Cons!T89</f>
        <v>0</v>
      </c>
      <c r="U89" s="226">
        <f t="shared" si="18"/>
        <v>11087042</v>
      </c>
    </row>
    <row r="90" spans="1:21" ht="27.75" hidden="1" thickBot="1">
      <c r="A90" s="150" t="str">
        <f t="shared" si="21"/>
        <v>702</v>
      </c>
      <c r="B90" s="150" t="s">
        <v>74</v>
      </c>
      <c r="C90" s="172" t="str">
        <f t="shared" si="22"/>
        <v>2H170</v>
      </c>
      <c r="D90" s="319"/>
      <c r="E90" s="320" t="s">
        <v>254</v>
      </c>
      <c r="F90" s="321"/>
      <c r="G90" s="322" t="s">
        <v>255</v>
      </c>
      <c r="H90" s="301">
        <f>LA_San!H90+LA_Cons!H90</f>
        <v>0</v>
      </c>
      <c r="I90" s="302">
        <f>LA_San!I90+LA_Cons!I90</f>
        <v>0</v>
      </c>
      <c r="J90" s="302">
        <f>LA_San!J90+LA_Cons!J90</f>
        <v>0</v>
      </c>
      <c r="K90" s="302">
        <f>LA_San!K90+LA_Cons!K90</f>
        <v>0</v>
      </c>
      <c r="L90" s="302">
        <f>LA_San!L90+LA_Cons!L90</f>
        <v>0</v>
      </c>
      <c r="M90" s="302">
        <f>LA_San!M90+LA_Cons!M90</f>
        <v>0</v>
      </c>
      <c r="N90" s="302">
        <f>LA_San!N90+LA_Cons!N90</f>
        <v>0</v>
      </c>
      <c r="O90" s="302">
        <f>LA_San!O90+LA_Cons!O90</f>
        <v>0</v>
      </c>
      <c r="P90" s="302">
        <f>LA_San!P90+LA_Cons!P90</f>
        <v>0</v>
      </c>
      <c r="Q90" s="302">
        <f>LA_San!Q90+LA_Cons!Q90</f>
        <v>0</v>
      </c>
      <c r="R90" s="302">
        <f>LA_San!R90+LA_Cons!R90</f>
        <v>0</v>
      </c>
      <c r="S90" s="302">
        <f>LA_San!S90+LA_Cons!S90</f>
        <v>0</v>
      </c>
      <c r="T90" s="302">
        <f>LA_San!T90+LA_Cons!T90</f>
        <v>0</v>
      </c>
      <c r="U90" s="303">
        <f t="shared" si="18"/>
        <v>0</v>
      </c>
    </row>
    <row r="91" spans="1:21" ht="14.25">
      <c r="A91" s="150" t="str">
        <f t="shared" si="21"/>
        <v>702</v>
      </c>
      <c r="B91" s="150" t="s">
        <v>74</v>
      </c>
      <c r="C91" s="172" t="str">
        <f t="shared" si="22"/>
        <v>2I100</v>
      </c>
      <c r="D91" s="289" t="s">
        <v>256</v>
      </c>
      <c r="E91" s="291"/>
      <c r="F91" s="315"/>
      <c r="G91" s="176" t="s">
        <v>257</v>
      </c>
      <c r="H91" s="219">
        <f t="shared" ref="H91:T91" si="25">SUM(H92:H96)</f>
        <v>1924</v>
      </c>
      <c r="I91" s="220">
        <f t="shared" si="25"/>
        <v>2906</v>
      </c>
      <c r="J91" s="220">
        <f t="shared" si="25"/>
        <v>19392</v>
      </c>
      <c r="K91" s="220">
        <f t="shared" si="25"/>
        <v>35949</v>
      </c>
      <c r="L91" s="220">
        <f t="shared" si="25"/>
        <v>401287</v>
      </c>
      <c r="M91" s="220">
        <f t="shared" si="25"/>
        <v>1309613</v>
      </c>
      <c r="N91" s="220">
        <f t="shared" si="25"/>
        <v>5102</v>
      </c>
      <c r="O91" s="220">
        <f t="shared" si="25"/>
        <v>57623</v>
      </c>
      <c r="P91" s="220">
        <f t="shared" si="25"/>
        <v>72058</v>
      </c>
      <c r="Q91" s="220">
        <f t="shared" si="25"/>
        <v>77399</v>
      </c>
      <c r="R91" s="220">
        <f t="shared" si="25"/>
        <v>2599</v>
      </c>
      <c r="S91" s="220">
        <f t="shared" si="25"/>
        <v>25220</v>
      </c>
      <c r="T91" s="220">
        <f t="shared" si="25"/>
        <v>0</v>
      </c>
      <c r="U91" s="179">
        <f t="shared" si="18"/>
        <v>2011072</v>
      </c>
    </row>
    <row r="92" spans="1:21" ht="27">
      <c r="A92" s="150" t="str">
        <f t="shared" si="21"/>
        <v>702</v>
      </c>
      <c r="B92" s="150" t="s">
        <v>74</v>
      </c>
      <c r="C92" s="172" t="str">
        <f t="shared" si="22"/>
        <v>2I110</v>
      </c>
      <c r="D92" s="294"/>
      <c r="E92" s="316" t="s">
        <v>258</v>
      </c>
      <c r="F92" s="317"/>
      <c r="G92" s="297" t="s">
        <v>259</v>
      </c>
      <c r="H92" s="186">
        <f>LA_San!H92+LA_Cons!H92</f>
        <v>974</v>
      </c>
      <c r="I92" s="229">
        <f>LA_San!I92+LA_Cons!I92</f>
        <v>1593</v>
      </c>
      <c r="J92" s="229">
        <f>LA_San!J92+LA_Cons!J92</f>
        <v>18069</v>
      </c>
      <c r="K92" s="229">
        <f>LA_San!K92+LA_Cons!K92</f>
        <v>32743</v>
      </c>
      <c r="L92" s="229">
        <f>LA_San!L92+LA_Cons!L92</f>
        <v>194725</v>
      </c>
      <c r="M92" s="229">
        <f>LA_San!M92+LA_Cons!M92</f>
        <v>735013</v>
      </c>
      <c r="N92" s="229">
        <f>LA_San!N92+LA_Cons!N92</f>
        <v>2849</v>
      </c>
      <c r="O92" s="229">
        <f>LA_San!O92+LA_Cons!O92</f>
        <v>20308</v>
      </c>
      <c r="P92" s="229">
        <f>LA_San!P92+LA_Cons!P92</f>
        <v>41897</v>
      </c>
      <c r="Q92" s="229">
        <f>LA_San!Q92+LA_Cons!Q92</f>
        <v>27430</v>
      </c>
      <c r="R92" s="229">
        <f>LA_San!R92+LA_Cons!R92</f>
        <v>1451</v>
      </c>
      <c r="S92" s="229">
        <f>LA_San!S92+LA_Cons!S92</f>
        <v>14395</v>
      </c>
      <c r="T92" s="229">
        <f>LA_San!T92+LA_Cons!T92</f>
        <v>0</v>
      </c>
      <c r="U92" s="226">
        <f t="shared" si="18"/>
        <v>1091447</v>
      </c>
    </row>
    <row r="93" spans="1:21" ht="27">
      <c r="A93" s="150" t="str">
        <f t="shared" si="21"/>
        <v>702</v>
      </c>
      <c r="B93" s="150" t="s">
        <v>74</v>
      </c>
      <c r="C93" s="172" t="str">
        <f t="shared" si="22"/>
        <v>2I120</v>
      </c>
      <c r="D93" s="294"/>
      <c r="E93" s="316" t="s">
        <v>260</v>
      </c>
      <c r="F93" s="317"/>
      <c r="G93" s="297" t="s">
        <v>261</v>
      </c>
      <c r="H93" s="186">
        <f>LA_San!H93+LA_Cons!H93</f>
        <v>0</v>
      </c>
      <c r="I93" s="229">
        <f>LA_San!I93+LA_Cons!I93</f>
        <v>0</v>
      </c>
      <c r="J93" s="229">
        <f>LA_San!J93+LA_Cons!J93</f>
        <v>0</v>
      </c>
      <c r="K93" s="229">
        <f>LA_San!K93+LA_Cons!K93</f>
        <v>0</v>
      </c>
      <c r="L93" s="229">
        <f>LA_San!L93+LA_Cons!L93</f>
        <v>0</v>
      </c>
      <c r="M93" s="229">
        <f>LA_San!M93+LA_Cons!M93</f>
        <v>0</v>
      </c>
      <c r="N93" s="229">
        <f>LA_San!N93+LA_Cons!N93</f>
        <v>0</v>
      </c>
      <c r="O93" s="229">
        <f>LA_San!O93+LA_Cons!O93</f>
        <v>0</v>
      </c>
      <c r="P93" s="229">
        <f>LA_San!P93+LA_Cons!P93</f>
        <v>0</v>
      </c>
      <c r="Q93" s="229">
        <f>LA_San!Q93+LA_Cons!Q93</f>
        <v>0</v>
      </c>
      <c r="R93" s="229">
        <f>LA_San!R93+LA_Cons!R93</f>
        <v>0</v>
      </c>
      <c r="S93" s="229">
        <f>LA_San!S93+LA_Cons!S93</f>
        <v>0</v>
      </c>
      <c r="T93" s="229">
        <f>LA_San!T93+LA_Cons!T93</f>
        <v>0</v>
      </c>
      <c r="U93" s="226">
        <f t="shared" si="18"/>
        <v>0</v>
      </c>
    </row>
    <row r="94" spans="1:21" ht="27">
      <c r="A94" s="150" t="str">
        <f t="shared" si="21"/>
        <v>702</v>
      </c>
      <c r="B94" s="150" t="s">
        <v>74</v>
      </c>
      <c r="C94" s="172" t="str">
        <f t="shared" si="22"/>
        <v>2I130</v>
      </c>
      <c r="D94" s="294"/>
      <c r="E94" s="316" t="s">
        <v>262</v>
      </c>
      <c r="F94" s="317"/>
      <c r="G94" s="297" t="s">
        <v>263</v>
      </c>
      <c r="H94" s="186">
        <f>LA_San!H94+LA_Cons!H94</f>
        <v>0</v>
      </c>
      <c r="I94" s="229">
        <f>LA_San!I94+LA_Cons!I94</f>
        <v>0</v>
      </c>
      <c r="J94" s="229">
        <f>LA_San!J94+LA_Cons!J94</f>
        <v>0</v>
      </c>
      <c r="K94" s="229">
        <f>LA_San!K94+LA_Cons!K94</f>
        <v>0</v>
      </c>
      <c r="L94" s="229">
        <f>LA_San!L94+LA_Cons!L94</f>
        <v>0</v>
      </c>
      <c r="M94" s="229">
        <f>LA_San!M94+LA_Cons!M94</f>
        <v>0</v>
      </c>
      <c r="N94" s="229">
        <f>LA_San!N94+LA_Cons!N94</f>
        <v>0</v>
      </c>
      <c r="O94" s="229">
        <f>LA_San!O94+LA_Cons!O94</f>
        <v>0</v>
      </c>
      <c r="P94" s="229">
        <f>LA_San!P94+LA_Cons!P94</f>
        <v>0</v>
      </c>
      <c r="Q94" s="229">
        <f>LA_San!Q94+LA_Cons!Q94</f>
        <v>0</v>
      </c>
      <c r="R94" s="229">
        <f>LA_San!R94+LA_Cons!R94</f>
        <v>0</v>
      </c>
      <c r="S94" s="229">
        <f>LA_San!S94+LA_Cons!S94</f>
        <v>0</v>
      </c>
      <c r="T94" s="229">
        <f>LA_San!T94+LA_Cons!T94</f>
        <v>0</v>
      </c>
      <c r="U94" s="226">
        <f t="shared" si="18"/>
        <v>0</v>
      </c>
    </row>
    <row r="95" spans="1:21" ht="27">
      <c r="A95" s="150" t="str">
        <f t="shared" si="21"/>
        <v>702</v>
      </c>
      <c r="B95" s="150" t="s">
        <v>74</v>
      </c>
      <c r="C95" s="172" t="str">
        <f t="shared" si="22"/>
        <v>2I140</v>
      </c>
      <c r="D95" s="294"/>
      <c r="E95" s="316" t="s">
        <v>264</v>
      </c>
      <c r="F95" s="317"/>
      <c r="G95" s="297" t="s">
        <v>265</v>
      </c>
      <c r="H95" s="186">
        <f>LA_San!H95+LA_Cons!H95</f>
        <v>0</v>
      </c>
      <c r="I95" s="229">
        <f>LA_San!I95+LA_Cons!I95</f>
        <v>0</v>
      </c>
      <c r="J95" s="229">
        <f>LA_San!J95+LA_Cons!J95</f>
        <v>0</v>
      </c>
      <c r="K95" s="229">
        <f>LA_San!K95+LA_Cons!K95</f>
        <v>0</v>
      </c>
      <c r="L95" s="229">
        <f>LA_San!L95+LA_Cons!L95</f>
        <v>0</v>
      </c>
      <c r="M95" s="229">
        <f>LA_San!M95+LA_Cons!M95</f>
        <v>0</v>
      </c>
      <c r="N95" s="229">
        <f>LA_San!N95+LA_Cons!N95</f>
        <v>0</v>
      </c>
      <c r="O95" s="229">
        <f>LA_San!O95+LA_Cons!O95</f>
        <v>0</v>
      </c>
      <c r="P95" s="229">
        <f>LA_San!P95+LA_Cons!P95</f>
        <v>0</v>
      </c>
      <c r="Q95" s="229">
        <f>LA_San!Q95+LA_Cons!Q95</f>
        <v>0</v>
      </c>
      <c r="R95" s="229">
        <f>LA_San!R95+LA_Cons!R95</f>
        <v>0</v>
      </c>
      <c r="S95" s="229">
        <f>LA_San!S95+LA_Cons!S95</f>
        <v>0</v>
      </c>
      <c r="T95" s="229">
        <f>LA_San!T95+LA_Cons!T95</f>
        <v>0</v>
      </c>
      <c r="U95" s="226">
        <f t="shared" si="18"/>
        <v>0</v>
      </c>
    </row>
    <row r="96" spans="1:21" ht="27.75" thickBot="1">
      <c r="A96" s="150" t="str">
        <f t="shared" si="21"/>
        <v>702</v>
      </c>
      <c r="B96" s="150" t="s">
        <v>74</v>
      </c>
      <c r="C96" s="172" t="str">
        <f t="shared" si="22"/>
        <v>2I150</v>
      </c>
      <c r="D96" s="294"/>
      <c r="E96" s="316" t="s">
        <v>266</v>
      </c>
      <c r="F96" s="317"/>
      <c r="G96" s="297" t="s">
        <v>267</v>
      </c>
      <c r="H96" s="301">
        <f>LA_San!H96+LA_Cons!H96</f>
        <v>950</v>
      </c>
      <c r="I96" s="302">
        <f>LA_San!I96+LA_Cons!I96</f>
        <v>1313</v>
      </c>
      <c r="J96" s="302">
        <f>LA_San!J96+LA_Cons!J96</f>
        <v>1323</v>
      </c>
      <c r="K96" s="302">
        <f>LA_San!K96+LA_Cons!K96</f>
        <v>3206</v>
      </c>
      <c r="L96" s="302">
        <f>LA_San!L96+LA_Cons!L96</f>
        <v>206562</v>
      </c>
      <c r="M96" s="302">
        <f>LA_San!M96+LA_Cons!M96</f>
        <v>574600</v>
      </c>
      <c r="N96" s="302">
        <f>LA_San!N96+LA_Cons!N96</f>
        <v>2253</v>
      </c>
      <c r="O96" s="302">
        <f>LA_San!O96+LA_Cons!O96</f>
        <v>37315</v>
      </c>
      <c r="P96" s="302">
        <f>LA_San!P96+LA_Cons!P96</f>
        <v>30161</v>
      </c>
      <c r="Q96" s="302">
        <f>LA_San!Q96+LA_Cons!Q96</f>
        <v>49969</v>
      </c>
      <c r="R96" s="302">
        <f>LA_San!R96+LA_Cons!R96</f>
        <v>1148</v>
      </c>
      <c r="S96" s="302">
        <f>LA_San!S96+LA_Cons!S96</f>
        <v>10825</v>
      </c>
      <c r="T96" s="302">
        <f>LA_San!T96+LA_Cons!T96</f>
        <v>0</v>
      </c>
      <c r="U96" s="303">
        <f t="shared" si="18"/>
        <v>919625</v>
      </c>
    </row>
    <row r="97" spans="1:21" ht="14.25">
      <c r="A97" s="150" t="str">
        <f t="shared" si="21"/>
        <v>702</v>
      </c>
      <c r="B97" s="150" t="s">
        <v>74</v>
      </c>
      <c r="C97" s="172" t="str">
        <f t="shared" si="22"/>
        <v>2J100</v>
      </c>
      <c r="D97" s="289" t="s">
        <v>268</v>
      </c>
      <c r="E97" s="289"/>
      <c r="F97" s="323"/>
      <c r="G97" s="176" t="s">
        <v>269</v>
      </c>
      <c r="H97" s="219">
        <f t="shared" ref="H97:T97" si="26">SUM(H98:H103)</f>
        <v>41940</v>
      </c>
      <c r="I97" s="220">
        <f t="shared" si="26"/>
        <v>11571</v>
      </c>
      <c r="J97" s="220">
        <f t="shared" si="26"/>
        <v>5860</v>
      </c>
      <c r="K97" s="220">
        <f t="shared" si="26"/>
        <v>1397542</v>
      </c>
      <c r="L97" s="220">
        <f t="shared" si="26"/>
        <v>1388482</v>
      </c>
      <c r="M97" s="220">
        <f t="shared" si="26"/>
        <v>2123127</v>
      </c>
      <c r="N97" s="220">
        <f t="shared" si="26"/>
        <v>9985</v>
      </c>
      <c r="O97" s="220">
        <f t="shared" si="26"/>
        <v>547560</v>
      </c>
      <c r="P97" s="220">
        <f t="shared" si="26"/>
        <v>142687</v>
      </c>
      <c r="Q97" s="220">
        <f t="shared" si="26"/>
        <v>97564</v>
      </c>
      <c r="R97" s="220">
        <f t="shared" si="26"/>
        <v>5086</v>
      </c>
      <c r="S97" s="220">
        <f t="shared" si="26"/>
        <v>47972</v>
      </c>
      <c r="T97" s="220">
        <f t="shared" si="26"/>
        <v>0</v>
      </c>
      <c r="U97" s="179">
        <f t="shared" si="18"/>
        <v>5819376</v>
      </c>
    </row>
    <row r="98" spans="1:21" ht="27">
      <c r="A98" s="150" t="str">
        <f t="shared" si="21"/>
        <v>702</v>
      </c>
      <c r="B98" s="150" t="s">
        <v>74</v>
      </c>
      <c r="C98" s="172" t="str">
        <f t="shared" si="22"/>
        <v>2J110</v>
      </c>
      <c r="D98" s="296"/>
      <c r="E98" s="316" t="s">
        <v>270</v>
      </c>
      <c r="F98" s="317"/>
      <c r="G98" s="297" t="s">
        <v>271</v>
      </c>
      <c r="H98" s="186">
        <f>LA_San!H98+LA_Cons!H98</f>
        <v>41940</v>
      </c>
      <c r="I98" s="229">
        <f>LA_San!I98+LA_Cons!I98</f>
        <v>11571</v>
      </c>
      <c r="J98" s="229">
        <f>LA_San!J98+LA_Cons!J98</f>
        <v>5860</v>
      </c>
      <c r="K98" s="229">
        <f>LA_San!K98+LA_Cons!K98</f>
        <v>1397542</v>
      </c>
      <c r="L98" s="229">
        <f>LA_San!L98+LA_Cons!L98</f>
        <v>1388482</v>
      </c>
      <c r="M98" s="229">
        <f>LA_San!M98+LA_Cons!M98</f>
        <v>2123127</v>
      </c>
      <c r="N98" s="229">
        <f>LA_San!N98+LA_Cons!N98</f>
        <v>9985</v>
      </c>
      <c r="O98" s="229">
        <f>LA_San!O98+LA_Cons!O98</f>
        <v>547560</v>
      </c>
      <c r="P98" s="229">
        <f>LA_San!P98+LA_Cons!P98</f>
        <v>142687</v>
      </c>
      <c r="Q98" s="229">
        <f>LA_San!Q98+LA_Cons!Q98</f>
        <v>97564</v>
      </c>
      <c r="R98" s="229">
        <f>LA_San!R98+LA_Cons!R98</f>
        <v>5086</v>
      </c>
      <c r="S98" s="229">
        <f>LA_San!S98+LA_Cons!S98</f>
        <v>47972</v>
      </c>
      <c r="T98" s="229">
        <f>LA_San!T98+LA_Cons!T98</f>
        <v>0</v>
      </c>
      <c r="U98" s="226">
        <f t="shared" si="18"/>
        <v>5819376</v>
      </c>
    </row>
    <row r="99" spans="1:21" ht="27">
      <c r="A99" s="150" t="str">
        <f t="shared" si="21"/>
        <v>702</v>
      </c>
      <c r="B99" s="150" t="s">
        <v>74</v>
      </c>
      <c r="C99" s="172" t="str">
        <f t="shared" si="22"/>
        <v>2J120</v>
      </c>
      <c r="D99" s="296"/>
      <c r="E99" s="316" t="s">
        <v>272</v>
      </c>
      <c r="F99" s="317"/>
      <c r="G99" s="297" t="s">
        <v>273</v>
      </c>
      <c r="H99" s="186">
        <f>LA_San!H99+LA_Cons!H99</f>
        <v>0</v>
      </c>
      <c r="I99" s="229">
        <f>LA_San!I99+LA_Cons!I99</f>
        <v>0</v>
      </c>
      <c r="J99" s="229">
        <f>LA_San!J99+LA_Cons!J99</f>
        <v>0</v>
      </c>
      <c r="K99" s="229">
        <f>LA_San!K99+LA_Cons!K99</f>
        <v>0</v>
      </c>
      <c r="L99" s="229">
        <f>LA_San!L99+LA_Cons!L99</f>
        <v>0</v>
      </c>
      <c r="M99" s="229">
        <f>LA_San!M99+LA_Cons!M99</f>
        <v>0</v>
      </c>
      <c r="N99" s="229">
        <f>LA_San!N99+LA_Cons!N99</f>
        <v>0</v>
      </c>
      <c r="O99" s="229">
        <f>LA_San!O99+LA_Cons!O99</f>
        <v>0</v>
      </c>
      <c r="P99" s="229">
        <f>LA_San!P99+LA_Cons!P99</f>
        <v>0</v>
      </c>
      <c r="Q99" s="229">
        <f>LA_San!Q99+LA_Cons!Q99</f>
        <v>0</v>
      </c>
      <c r="R99" s="229">
        <f>LA_San!R99+LA_Cons!R99</f>
        <v>0</v>
      </c>
      <c r="S99" s="229">
        <f>LA_San!S99+LA_Cons!S99</f>
        <v>0</v>
      </c>
      <c r="T99" s="229">
        <f>LA_San!T99+LA_Cons!T99</f>
        <v>0</v>
      </c>
      <c r="U99" s="226">
        <f t="shared" ref="U99:U106" si="27">SUM(H99:T99)</f>
        <v>0</v>
      </c>
    </row>
    <row r="100" spans="1:21" ht="27">
      <c r="A100" s="150" t="str">
        <f t="shared" si="21"/>
        <v>702</v>
      </c>
      <c r="B100" s="150" t="s">
        <v>74</v>
      </c>
      <c r="C100" s="172" t="str">
        <f t="shared" si="22"/>
        <v>2J130</v>
      </c>
      <c r="D100" s="296"/>
      <c r="E100" s="316" t="s">
        <v>274</v>
      </c>
      <c r="F100" s="317"/>
      <c r="G100" s="297" t="s">
        <v>275</v>
      </c>
      <c r="H100" s="186">
        <f>LA_San!H100+LA_Cons!H100</f>
        <v>0</v>
      </c>
      <c r="I100" s="229">
        <f>LA_San!I100+LA_Cons!I100</f>
        <v>0</v>
      </c>
      <c r="J100" s="229">
        <f>LA_San!J100+LA_Cons!J100</f>
        <v>0</v>
      </c>
      <c r="K100" s="229">
        <f>LA_San!K100+LA_Cons!K100</f>
        <v>0</v>
      </c>
      <c r="L100" s="229">
        <f>LA_San!L100+LA_Cons!L100</f>
        <v>0</v>
      </c>
      <c r="M100" s="229">
        <f>LA_San!M100+LA_Cons!M100</f>
        <v>0</v>
      </c>
      <c r="N100" s="229">
        <f>LA_San!N100+LA_Cons!N100</f>
        <v>0</v>
      </c>
      <c r="O100" s="229">
        <f>LA_San!O100+LA_Cons!O100</f>
        <v>0</v>
      </c>
      <c r="P100" s="229">
        <f>LA_San!P100+LA_Cons!P100</f>
        <v>0</v>
      </c>
      <c r="Q100" s="229">
        <f>LA_San!Q100+LA_Cons!Q100</f>
        <v>0</v>
      </c>
      <c r="R100" s="229">
        <f>LA_San!R100+LA_Cons!R100</f>
        <v>0</v>
      </c>
      <c r="S100" s="229">
        <f>LA_San!S100+LA_Cons!S100</f>
        <v>0</v>
      </c>
      <c r="T100" s="229">
        <f>LA_San!T100+LA_Cons!T100</f>
        <v>0</v>
      </c>
      <c r="U100" s="226">
        <f t="shared" si="27"/>
        <v>0</v>
      </c>
    </row>
    <row r="101" spans="1:21" ht="27">
      <c r="A101" s="150" t="str">
        <f t="shared" si="21"/>
        <v>702</v>
      </c>
      <c r="B101" s="150" t="s">
        <v>74</v>
      </c>
      <c r="C101" s="172" t="str">
        <f t="shared" si="22"/>
        <v>2J140</v>
      </c>
      <c r="D101" s="296"/>
      <c r="E101" s="316" t="s">
        <v>276</v>
      </c>
      <c r="F101" s="317"/>
      <c r="G101" s="297" t="s">
        <v>277</v>
      </c>
      <c r="H101" s="186">
        <f>LA_San!H101+LA_Cons!H101</f>
        <v>0</v>
      </c>
      <c r="I101" s="229">
        <f>LA_San!I101+LA_Cons!I101</f>
        <v>0</v>
      </c>
      <c r="J101" s="229">
        <f>LA_San!J101+LA_Cons!J101</f>
        <v>0</v>
      </c>
      <c r="K101" s="229">
        <f>LA_San!K101+LA_Cons!K101</f>
        <v>0</v>
      </c>
      <c r="L101" s="229">
        <f>LA_San!L101+LA_Cons!L101</f>
        <v>0</v>
      </c>
      <c r="M101" s="229">
        <f>LA_San!M101+LA_Cons!M101</f>
        <v>0</v>
      </c>
      <c r="N101" s="229">
        <f>LA_San!N101+LA_Cons!N101</f>
        <v>0</v>
      </c>
      <c r="O101" s="229">
        <f>LA_San!O101+LA_Cons!O101</f>
        <v>0</v>
      </c>
      <c r="P101" s="229">
        <f>LA_San!P101+LA_Cons!P101</f>
        <v>0</v>
      </c>
      <c r="Q101" s="229">
        <f>LA_San!Q101+LA_Cons!Q101</f>
        <v>0</v>
      </c>
      <c r="R101" s="229">
        <f>LA_San!R101+LA_Cons!R101</f>
        <v>0</v>
      </c>
      <c r="S101" s="229">
        <f>LA_San!S101+LA_Cons!S101</f>
        <v>0</v>
      </c>
      <c r="T101" s="229">
        <f>LA_San!T101+LA_Cons!T101</f>
        <v>0</v>
      </c>
      <c r="U101" s="226">
        <f t="shared" si="27"/>
        <v>0</v>
      </c>
    </row>
    <row r="102" spans="1:21" ht="27">
      <c r="A102" s="150" t="str">
        <f t="shared" si="21"/>
        <v>702</v>
      </c>
      <c r="B102" s="150" t="s">
        <v>74</v>
      </c>
      <c r="C102" s="172" t="str">
        <f t="shared" si="22"/>
        <v>2J150</v>
      </c>
      <c r="D102" s="296"/>
      <c r="E102" s="316" t="s">
        <v>278</v>
      </c>
      <c r="F102" s="317"/>
      <c r="G102" s="297" t="s">
        <v>279</v>
      </c>
      <c r="H102" s="186">
        <f>LA_San!H102+LA_Cons!H102</f>
        <v>0</v>
      </c>
      <c r="I102" s="229">
        <f>LA_San!I102+LA_Cons!I102</f>
        <v>0</v>
      </c>
      <c r="J102" s="229">
        <f>LA_San!J102+LA_Cons!J102</f>
        <v>0</v>
      </c>
      <c r="K102" s="229">
        <f>LA_San!K102+LA_Cons!K102</f>
        <v>0</v>
      </c>
      <c r="L102" s="229">
        <f>LA_San!L102+LA_Cons!L102</f>
        <v>0</v>
      </c>
      <c r="M102" s="229">
        <f>LA_San!M102+LA_Cons!M102</f>
        <v>0</v>
      </c>
      <c r="N102" s="229">
        <f>LA_San!N102+LA_Cons!N102</f>
        <v>0</v>
      </c>
      <c r="O102" s="229">
        <f>LA_San!O102+LA_Cons!O102</f>
        <v>0</v>
      </c>
      <c r="P102" s="229">
        <f>LA_San!P102+LA_Cons!P102</f>
        <v>0</v>
      </c>
      <c r="Q102" s="229">
        <f>LA_San!Q102+LA_Cons!Q102</f>
        <v>0</v>
      </c>
      <c r="R102" s="229">
        <f>LA_San!R102+LA_Cons!R102</f>
        <v>0</v>
      </c>
      <c r="S102" s="229">
        <f>LA_San!S102+LA_Cons!S102</f>
        <v>0</v>
      </c>
      <c r="T102" s="229">
        <f>LA_San!T102+LA_Cons!T102</f>
        <v>0</v>
      </c>
      <c r="U102" s="226">
        <f t="shared" si="27"/>
        <v>0</v>
      </c>
    </row>
    <row r="103" spans="1:21" ht="27.75" thickBot="1">
      <c r="A103" s="150" t="str">
        <f t="shared" si="21"/>
        <v>702</v>
      </c>
      <c r="B103" s="150" t="s">
        <v>74</v>
      </c>
      <c r="C103" s="172" t="str">
        <f t="shared" si="22"/>
        <v>2J160</v>
      </c>
      <c r="D103" s="296"/>
      <c r="E103" s="316" t="s">
        <v>280</v>
      </c>
      <c r="F103" s="317"/>
      <c r="G103" s="297" t="s">
        <v>281</v>
      </c>
      <c r="H103" s="194">
        <f>LA_San!H103+LA_Cons!H103</f>
        <v>0</v>
      </c>
      <c r="I103" s="273">
        <f>LA_San!I103+LA_Cons!I103</f>
        <v>0</v>
      </c>
      <c r="J103" s="273">
        <f>LA_San!J103+LA_Cons!J103</f>
        <v>0</v>
      </c>
      <c r="K103" s="273">
        <f>LA_San!K103+LA_Cons!K103</f>
        <v>0</v>
      </c>
      <c r="L103" s="273">
        <f>LA_San!L103+LA_Cons!L103</f>
        <v>0</v>
      </c>
      <c r="M103" s="273">
        <f>LA_San!M103+LA_Cons!M103</f>
        <v>0</v>
      </c>
      <c r="N103" s="273">
        <f>LA_San!N103+LA_Cons!N103</f>
        <v>0</v>
      </c>
      <c r="O103" s="273">
        <f>LA_San!O103+LA_Cons!O103</f>
        <v>0</v>
      </c>
      <c r="P103" s="273">
        <f>LA_San!P103+LA_Cons!P103</f>
        <v>0</v>
      </c>
      <c r="Q103" s="273">
        <f>LA_San!Q103+LA_Cons!Q103</f>
        <v>0</v>
      </c>
      <c r="R103" s="273">
        <f>LA_San!R103+LA_Cons!R103</f>
        <v>0</v>
      </c>
      <c r="S103" s="273">
        <f>LA_San!S103+LA_Cons!S103</f>
        <v>0</v>
      </c>
      <c r="T103" s="273">
        <f>LA_San!T103+LA_Cons!T103</f>
        <v>0</v>
      </c>
      <c r="U103" s="241">
        <f t="shared" si="27"/>
        <v>0</v>
      </c>
    </row>
    <row r="104" spans="1:21" ht="15" thickBot="1">
      <c r="A104" s="150" t="str">
        <f t="shared" si="21"/>
        <v>702</v>
      </c>
      <c r="B104" s="150" t="s">
        <v>74</v>
      </c>
      <c r="C104" s="172" t="str">
        <f t="shared" si="22"/>
        <v>2K100</v>
      </c>
      <c r="D104" s="324" t="s">
        <v>282</v>
      </c>
      <c r="E104" s="325"/>
      <c r="F104" s="326"/>
      <c r="G104" s="200" t="s">
        <v>283</v>
      </c>
      <c r="H104" s="279">
        <f>LA_San!H104+LA_Cons!H104</f>
        <v>0</v>
      </c>
      <c r="I104" s="280">
        <f>LA_San!I104+LA_Cons!I104</f>
        <v>0</v>
      </c>
      <c r="J104" s="280">
        <f>LA_San!J104+LA_Cons!J104</f>
        <v>0</v>
      </c>
      <c r="K104" s="280">
        <f>LA_San!K104+LA_Cons!K104</f>
        <v>0</v>
      </c>
      <c r="L104" s="280">
        <f>LA_San!L104+LA_Cons!L104</f>
        <v>0</v>
      </c>
      <c r="M104" s="280">
        <f>LA_San!M104+LA_Cons!M104</f>
        <v>0</v>
      </c>
      <c r="N104" s="280">
        <f>LA_San!N104+LA_Cons!N104</f>
        <v>0</v>
      </c>
      <c r="O104" s="280">
        <f>LA_San!O104+LA_Cons!O104</f>
        <v>0</v>
      </c>
      <c r="P104" s="280">
        <f>LA_San!P104+LA_Cons!P104</f>
        <v>0</v>
      </c>
      <c r="Q104" s="280">
        <f>LA_San!Q104+LA_Cons!Q104</f>
        <v>0</v>
      </c>
      <c r="R104" s="280">
        <f>LA_San!R104+LA_Cons!R104</f>
        <v>0</v>
      </c>
      <c r="S104" s="280">
        <f>LA_San!S104+LA_Cons!S104</f>
        <v>0</v>
      </c>
      <c r="T104" s="280">
        <f>LA_San!T104+LA_Cons!T104</f>
        <v>0</v>
      </c>
      <c r="U104" s="241">
        <f t="shared" si="27"/>
        <v>0</v>
      </c>
    </row>
    <row r="105" spans="1:21" ht="29.25" thickBot="1">
      <c r="A105" s="150" t="str">
        <f t="shared" si="21"/>
        <v>702</v>
      </c>
      <c r="B105" s="150" t="s">
        <v>74</v>
      </c>
      <c r="C105" s="172" t="str">
        <f t="shared" si="22"/>
        <v>2L100</v>
      </c>
      <c r="D105" s="327" t="s">
        <v>284</v>
      </c>
      <c r="E105" s="328"/>
      <c r="F105" s="329"/>
      <c r="G105" s="330" t="s">
        <v>285</v>
      </c>
      <c r="H105" s="287">
        <f>LA_San!H105+LA_Cons!H105</f>
        <v>69133</v>
      </c>
      <c r="I105" s="288">
        <f>LA_San!I105+LA_Cons!I105</f>
        <v>29045</v>
      </c>
      <c r="J105" s="288">
        <f>LA_San!J105+LA_Cons!J105</f>
        <v>247918</v>
      </c>
      <c r="K105" s="288">
        <f>LA_San!K105+LA_Cons!K105</f>
        <v>10967914</v>
      </c>
      <c r="L105" s="288">
        <f>LA_San!L105+LA_Cons!L105</f>
        <v>231638</v>
      </c>
      <c r="M105" s="288">
        <f>LA_San!M105+LA_Cons!M105</f>
        <v>1070557</v>
      </c>
      <c r="N105" s="288">
        <f>LA_San!N105+LA_Cons!N105</f>
        <v>3612</v>
      </c>
      <c r="O105" s="288">
        <f>LA_San!O105+LA_Cons!O105</f>
        <v>65585</v>
      </c>
      <c r="P105" s="288">
        <f>LA_San!P105+LA_Cons!P105</f>
        <v>74944</v>
      </c>
      <c r="Q105" s="288">
        <f>LA_San!Q105+LA_Cons!Q105</f>
        <v>64153</v>
      </c>
      <c r="R105" s="288">
        <f>LA_San!R105+LA_Cons!R105</f>
        <v>1840</v>
      </c>
      <c r="S105" s="288">
        <f>LA_San!S105+LA_Cons!S105</f>
        <v>18000</v>
      </c>
      <c r="T105" s="288">
        <f>LA_San!T105+LA_Cons!T105</f>
        <v>0</v>
      </c>
      <c r="U105" s="217">
        <f t="shared" si="27"/>
        <v>12844339</v>
      </c>
    </row>
    <row r="106" spans="1:21" ht="16.5" thickBot="1">
      <c r="A106" s="150" t="str">
        <f t="shared" si="21"/>
        <v>702</v>
      </c>
      <c r="B106" s="150" t="s">
        <v>74</v>
      </c>
      <c r="C106" s="172">
        <f t="shared" si="22"/>
        <v>29999</v>
      </c>
      <c r="D106" s="331">
        <v>29999</v>
      </c>
      <c r="E106" s="332"/>
      <c r="F106" s="332"/>
      <c r="G106" s="333" t="s">
        <v>286</v>
      </c>
      <c r="H106" s="253">
        <f t="shared" ref="H106:T106" si="28">H105+H104+H97+H91+H81+H67+H61+H55+H54+H53+H52+H35</f>
        <v>48326201</v>
      </c>
      <c r="I106" s="253">
        <f t="shared" si="28"/>
        <v>375436</v>
      </c>
      <c r="J106" s="253">
        <f t="shared" si="28"/>
        <v>2746353</v>
      </c>
      <c r="K106" s="253">
        <f t="shared" si="28"/>
        <v>30361531</v>
      </c>
      <c r="L106" s="253">
        <f t="shared" si="28"/>
        <v>17587093</v>
      </c>
      <c r="M106" s="253">
        <f t="shared" si="28"/>
        <v>58594071</v>
      </c>
      <c r="N106" s="253">
        <f t="shared" si="28"/>
        <v>246697</v>
      </c>
      <c r="O106" s="253">
        <f t="shared" si="28"/>
        <v>8159352</v>
      </c>
      <c r="P106" s="253">
        <f t="shared" si="28"/>
        <v>7301397</v>
      </c>
      <c r="Q106" s="253">
        <f t="shared" si="28"/>
        <v>2786741</v>
      </c>
      <c r="R106" s="253">
        <f t="shared" si="28"/>
        <v>125666</v>
      </c>
      <c r="S106" s="253">
        <f t="shared" si="28"/>
        <v>1269669</v>
      </c>
      <c r="T106" s="253">
        <f t="shared" si="28"/>
        <v>0</v>
      </c>
      <c r="U106" s="217">
        <f t="shared" si="27"/>
        <v>177880207</v>
      </c>
    </row>
    <row r="107" spans="1:21" ht="17.25" thickBot="1">
      <c r="A107" s="150" t="str">
        <f t="shared" si="21"/>
        <v>702</v>
      </c>
      <c r="B107" s="150" t="s">
        <v>74</v>
      </c>
      <c r="C107" s="172" t="str">
        <f t="shared" si="22"/>
        <v>ASSISTENZA OSPEDALIERA</v>
      </c>
      <c r="D107" s="660" t="s">
        <v>287</v>
      </c>
      <c r="E107" s="662"/>
      <c r="F107" s="662"/>
      <c r="G107" s="662"/>
      <c r="H107" s="658"/>
      <c r="I107" s="658"/>
      <c r="J107" s="658"/>
      <c r="K107" s="658"/>
      <c r="L107" s="658"/>
      <c r="M107" s="658"/>
      <c r="N107" s="658"/>
      <c r="O107" s="658"/>
      <c r="P107" s="658"/>
      <c r="Q107" s="658"/>
      <c r="R107" s="658"/>
      <c r="S107" s="658"/>
      <c r="T107" s="658"/>
      <c r="U107" s="659"/>
    </row>
    <row r="108" spans="1:21" ht="14.25">
      <c r="A108" s="150" t="str">
        <f t="shared" si="21"/>
        <v>702</v>
      </c>
      <c r="B108" s="150" t="s">
        <v>74</v>
      </c>
      <c r="C108" s="172" t="str">
        <f t="shared" si="22"/>
        <v>3A100</v>
      </c>
      <c r="D108" s="289" t="s">
        <v>288</v>
      </c>
      <c r="E108" s="304"/>
      <c r="F108" s="334"/>
      <c r="G108" s="218" t="s">
        <v>289</v>
      </c>
      <c r="H108" s="219">
        <f t="shared" ref="H108:T108" si="29">H109+H112</f>
        <v>2540866</v>
      </c>
      <c r="I108" s="220">
        <f t="shared" si="29"/>
        <v>106361</v>
      </c>
      <c r="J108" s="220">
        <f t="shared" si="29"/>
        <v>262727</v>
      </c>
      <c r="K108" s="220">
        <f t="shared" si="29"/>
        <v>990594</v>
      </c>
      <c r="L108" s="220">
        <f t="shared" si="29"/>
        <v>3708517</v>
      </c>
      <c r="M108" s="220">
        <f t="shared" si="29"/>
        <v>20070674</v>
      </c>
      <c r="N108" s="220">
        <f t="shared" si="29"/>
        <v>58090</v>
      </c>
      <c r="O108" s="220">
        <f t="shared" si="29"/>
        <v>2981212</v>
      </c>
      <c r="P108" s="220">
        <f t="shared" si="29"/>
        <v>955156</v>
      </c>
      <c r="Q108" s="220">
        <f t="shared" si="29"/>
        <v>712829</v>
      </c>
      <c r="R108" s="220">
        <f t="shared" si="29"/>
        <v>29589</v>
      </c>
      <c r="S108" s="220">
        <f t="shared" si="29"/>
        <v>285068</v>
      </c>
      <c r="T108" s="220">
        <f t="shared" si="29"/>
        <v>0</v>
      </c>
      <c r="U108" s="179">
        <f t="shared" ref="U108:U127" si="30">SUM(H108:T108)</f>
        <v>32701683</v>
      </c>
    </row>
    <row r="109" spans="1:21" ht="13.5">
      <c r="A109" s="150" t="str">
        <f t="shared" si="21"/>
        <v>702</v>
      </c>
      <c r="B109" s="150" t="s">
        <v>74</v>
      </c>
      <c r="C109" s="172" t="str">
        <f t="shared" si="22"/>
        <v>3A110</v>
      </c>
      <c r="D109" s="309"/>
      <c r="E109" s="295" t="s">
        <v>290</v>
      </c>
      <c r="F109" s="335"/>
      <c r="G109" s="267" t="s">
        <v>291</v>
      </c>
      <c r="H109" s="258">
        <f t="shared" ref="H109:T109" si="31">H110+H111</f>
        <v>1263705</v>
      </c>
      <c r="I109" s="259">
        <f t="shared" si="31"/>
        <v>89525</v>
      </c>
      <c r="J109" s="259">
        <f t="shared" si="31"/>
        <v>234532</v>
      </c>
      <c r="K109" s="259">
        <f t="shared" si="31"/>
        <v>377225</v>
      </c>
      <c r="L109" s="259">
        <f t="shared" si="31"/>
        <v>2745572</v>
      </c>
      <c r="M109" s="259">
        <f t="shared" si="31"/>
        <v>16998113</v>
      </c>
      <c r="N109" s="259">
        <f t="shared" si="31"/>
        <v>46264</v>
      </c>
      <c r="O109" s="259">
        <f t="shared" si="31"/>
        <v>2689684</v>
      </c>
      <c r="P109" s="259">
        <f t="shared" si="31"/>
        <v>825026</v>
      </c>
      <c r="Q109" s="259">
        <f t="shared" si="31"/>
        <v>547176</v>
      </c>
      <c r="R109" s="259">
        <f t="shared" si="31"/>
        <v>23566</v>
      </c>
      <c r="S109" s="259">
        <f t="shared" si="31"/>
        <v>227365</v>
      </c>
      <c r="T109" s="259">
        <f t="shared" si="31"/>
        <v>0</v>
      </c>
      <c r="U109" s="226">
        <f t="shared" si="30"/>
        <v>26067753</v>
      </c>
    </row>
    <row r="110" spans="1:21" ht="13.5">
      <c r="A110" s="150" t="str">
        <f t="shared" si="21"/>
        <v>702</v>
      </c>
      <c r="B110" s="150" t="s">
        <v>74</v>
      </c>
      <c r="C110" s="172" t="str">
        <f t="shared" si="22"/>
        <v xml:space="preserve">3A111 </v>
      </c>
      <c r="D110" s="309"/>
      <c r="E110" s="295"/>
      <c r="F110" s="335" t="s">
        <v>292</v>
      </c>
      <c r="G110" s="308" t="s">
        <v>293</v>
      </c>
      <c r="H110" s="186">
        <f>LA_San!H110+LA_Cons!H110</f>
        <v>1104377</v>
      </c>
      <c r="I110" s="229">
        <f>LA_San!I110+LA_Cons!I110</f>
        <v>78149</v>
      </c>
      <c r="J110" s="229">
        <f>LA_San!J110+LA_Cons!J110</f>
        <v>200512</v>
      </c>
      <c r="K110" s="229">
        <f>LA_San!K110+LA_Cons!K110</f>
        <v>330259</v>
      </c>
      <c r="L110" s="229">
        <f>LA_San!L110+LA_Cons!L110</f>
        <v>2376107</v>
      </c>
      <c r="M110" s="229">
        <f>LA_San!M110+LA_Cons!M110</f>
        <v>14631410</v>
      </c>
      <c r="N110" s="229">
        <f>LA_San!N110+LA_Cons!N110</f>
        <v>39782</v>
      </c>
      <c r="O110" s="229">
        <f>LA_San!O110+LA_Cons!O110</f>
        <v>2405526</v>
      </c>
      <c r="P110" s="229">
        <f>LA_San!P110+LA_Cons!P110</f>
        <v>755678</v>
      </c>
      <c r="Q110" s="229">
        <f>LA_San!Q110+LA_Cons!Q110</f>
        <v>470399</v>
      </c>
      <c r="R110" s="229">
        <f>LA_San!R110+LA_Cons!R110</f>
        <v>20264</v>
      </c>
      <c r="S110" s="229">
        <f>LA_San!S110+LA_Cons!S110</f>
        <v>196252</v>
      </c>
      <c r="T110" s="229">
        <f>LA_San!T110+LA_Cons!T110</f>
        <v>0</v>
      </c>
      <c r="U110" s="226">
        <f t="shared" si="30"/>
        <v>22608715</v>
      </c>
    </row>
    <row r="111" spans="1:21" ht="13.5">
      <c r="A111" s="150" t="str">
        <f t="shared" si="21"/>
        <v>702</v>
      </c>
      <c r="B111" s="150" t="s">
        <v>74</v>
      </c>
      <c r="C111" s="172" t="str">
        <f t="shared" si="22"/>
        <v>3A112</v>
      </c>
      <c r="D111" s="309"/>
      <c r="E111" s="295"/>
      <c r="F111" s="335" t="s">
        <v>294</v>
      </c>
      <c r="G111" s="308" t="s">
        <v>295</v>
      </c>
      <c r="H111" s="186">
        <f>LA_San!H111+LA_Cons!H111</f>
        <v>159328</v>
      </c>
      <c r="I111" s="229">
        <f>LA_San!I111+LA_Cons!I111</f>
        <v>11376</v>
      </c>
      <c r="J111" s="229">
        <f>LA_San!J111+LA_Cons!J111</f>
        <v>34020</v>
      </c>
      <c r="K111" s="229">
        <f>LA_San!K111+LA_Cons!K111</f>
        <v>46966</v>
      </c>
      <c r="L111" s="229">
        <f>LA_San!L111+LA_Cons!L111</f>
        <v>369465</v>
      </c>
      <c r="M111" s="229">
        <f>LA_San!M111+LA_Cons!M111</f>
        <v>2366703</v>
      </c>
      <c r="N111" s="229">
        <f>LA_San!N111+LA_Cons!N111</f>
        <v>6482</v>
      </c>
      <c r="O111" s="229">
        <f>LA_San!O111+LA_Cons!O111</f>
        <v>284158</v>
      </c>
      <c r="P111" s="229">
        <f>LA_San!P111+LA_Cons!P111</f>
        <v>69348</v>
      </c>
      <c r="Q111" s="229">
        <f>LA_San!Q111+LA_Cons!Q111</f>
        <v>76777</v>
      </c>
      <c r="R111" s="229">
        <f>LA_San!R111+LA_Cons!R111</f>
        <v>3302</v>
      </c>
      <c r="S111" s="229">
        <f>LA_San!S111+LA_Cons!S111</f>
        <v>31113</v>
      </c>
      <c r="T111" s="229">
        <f>LA_San!T111+LA_Cons!T111</f>
        <v>0</v>
      </c>
      <c r="U111" s="226">
        <f t="shared" si="30"/>
        <v>3459038</v>
      </c>
    </row>
    <row r="112" spans="1:21" ht="27.75" thickBot="1">
      <c r="A112" s="150" t="str">
        <f t="shared" si="21"/>
        <v>702</v>
      </c>
      <c r="B112" s="150" t="s">
        <v>74</v>
      </c>
      <c r="C112" s="172" t="str">
        <f t="shared" si="22"/>
        <v>3A120</v>
      </c>
      <c r="D112" s="309"/>
      <c r="E112" s="295" t="s">
        <v>296</v>
      </c>
      <c r="F112" s="335"/>
      <c r="G112" s="267" t="s">
        <v>297</v>
      </c>
      <c r="H112" s="301">
        <f>LA_San!H112+LA_Cons!H112</f>
        <v>1277161</v>
      </c>
      <c r="I112" s="302">
        <f>LA_San!I112+LA_Cons!I112</f>
        <v>16836</v>
      </c>
      <c r="J112" s="302">
        <f>LA_San!J112+LA_Cons!J112</f>
        <v>28195</v>
      </c>
      <c r="K112" s="302">
        <f>LA_San!K112+LA_Cons!K112</f>
        <v>613369</v>
      </c>
      <c r="L112" s="302">
        <f>LA_San!L112+LA_Cons!L112</f>
        <v>962945</v>
      </c>
      <c r="M112" s="302">
        <f>LA_San!M112+LA_Cons!M112</f>
        <v>3072561</v>
      </c>
      <c r="N112" s="302">
        <f>LA_San!N112+LA_Cons!N112</f>
        <v>11826</v>
      </c>
      <c r="O112" s="302">
        <f>LA_San!O112+LA_Cons!O112</f>
        <v>291528</v>
      </c>
      <c r="P112" s="302">
        <f>LA_San!P112+LA_Cons!P112</f>
        <v>130130</v>
      </c>
      <c r="Q112" s="302">
        <f>LA_San!Q112+LA_Cons!Q112</f>
        <v>165653</v>
      </c>
      <c r="R112" s="302">
        <f>LA_San!R112+LA_Cons!R112</f>
        <v>6023</v>
      </c>
      <c r="S112" s="302">
        <f>LA_San!S112+LA_Cons!S112</f>
        <v>57703</v>
      </c>
      <c r="T112" s="302">
        <f>LA_San!T112+LA_Cons!T112</f>
        <v>0</v>
      </c>
      <c r="U112" s="303">
        <f t="shared" si="30"/>
        <v>6633930</v>
      </c>
    </row>
    <row r="113" spans="1:21" ht="14.25">
      <c r="A113" s="150" t="str">
        <f t="shared" si="21"/>
        <v>702</v>
      </c>
      <c r="B113" s="150" t="s">
        <v>74</v>
      </c>
      <c r="C113" s="172" t="str">
        <f t="shared" si="22"/>
        <v>3B100</v>
      </c>
      <c r="D113" s="289" t="s">
        <v>298</v>
      </c>
      <c r="E113" s="304"/>
      <c r="F113" s="334"/>
      <c r="G113" s="218" t="s">
        <v>299</v>
      </c>
      <c r="H113" s="219">
        <f>SUM(H114:H118)</f>
        <v>23310327</v>
      </c>
      <c r="I113" s="220">
        <f t="shared" ref="I113:T113" si="32">SUM(I114:I118)</f>
        <v>826526</v>
      </c>
      <c r="J113" s="220">
        <f t="shared" si="32"/>
        <v>288632</v>
      </c>
      <c r="K113" s="220">
        <f t="shared" si="32"/>
        <v>11669477</v>
      </c>
      <c r="L113" s="220">
        <f t="shared" si="32"/>
        <v>29849606</v>
      </c>
      <c r="M113" s="220">
        <f t="shared" si="32"/>
        <v>94406567</v>
      </c>
      <c r="N113" s="220">
        <f t="shared" si="32"/>
        <v>389730</v>
      </c>
      <c r="O113" s="220">
        <f t="shared" si="32"/>
        <v>14923801</v>
      </c>
      <c r="P113" s="220">
        <f t="shared" si="32"/>
        <v>5581273</v>
      </c>
      <c r="Q113" s="220">
        <f t="shared" si="32"/>
        <v>4740111</v>
      </c>
      <c r="R113" s="220">
        <f t="shared" si="32"/>
        <v>196113</v>
      </c>
      <c r="S113" s="220">
        <f t="shared" si="32"/>
        <v>1776767</v>
      </c>
      <c r="T113" s="220">
        <f t="shared" si="32"/>
        <v>0</v>
      </c>
      <c r="U113" s="179">
        <f t="shared" si="30"/>
        <v>187958930</v>
      </c>
    </row>
    <row r="114" spans="1:21" ht="13.5">
      <c r="A114" s="150" t="str">
        <f t="shared" si="21"/>
        <v>702</v>
      </c>
      <c r="B114" s="150" t="s">
        <v>74</v>
      </c>
      <c r="C114" s="172" t="str">
        <f t="shared" si="22"/>
        <v>3B110</v>
      </c>
      <c r="D114" s="309"/>
      <c r="E114" s="295" t="s">
        <v>300</v>
      </c>
      <c r="F114" s="335"/>
      <c r="G114" s="267" t="s">
        <v>301</v>
      </c>
      <c r="H114" s="186">
        <f>LA_San!H114+LA_Cons!H114</f>
        <v>184622</v>
      </c>
      <c r="I114" s="229">
        <f>LA_San!I114+LA_Cons!I114</f>
        <v>11673</v>
      </c>
      <c r="J114" s="229">
        <f>LA_San!J114+LA_Cons!J114</f>
        <v>2613</v>
      </c>
      <c r="K114" s="229">
        <f>LA_San!K114+LA_Cons!K114</f>
        <v>150723</v>
      </c>
      <c r="L114" s="229">
        <f>LA_San!L114+LA_Cons!L114</f>
        <v>345372</v>
      </c>
      <c r="M114" s="229">
        <f>LA_San!M114+LA_Cons!M114</f>
        <v>1178035</v>
      </c>
      <c r="N114" s="229">
        <f>LA_San!N114+LA_Cons!N114</f>
        <v>4421</v>
      </c>
      <c r="O114" s="229">
        <f>LA_San!O114+LA_Cons!O114</f>
        <v>203179</v>
      </c>
      <c r="P114" s="229">
        <f>LA_San!P114+LA_Cons!P114</f>
        <v>113352</v>
      </c>
      <c r="Q114" s="229">
        <f>LA_San!Q114+LA_Cons!Q114</f>
        <v>53587</v>
      </c>
      <c r="R114" s="229">
        <f>LA_San!R114+LA_Cons!R114</f>
        <v>2252</v>
      </c>
      <c r="S114" s="229">
        <f>LA_San!S114+LA_Cons!S114</f>
        <v>21593</v>
      </c>
      <c r="T114" s="229">
        <f>LA_San!T114+LA_Cons!T114</f>
        <v>0</v>
      </c>
      <c r="U114" s="226">
        <f t="shared" si="30"/>
        <v>2271422</v>
      </c>
    </row>
    <row r="115" spans="1:21" ht="13.5">
      <c r="A115" s="150" t="str">
        <f t="shared" si="21"/>
        <v>702</v>
      </c>
      <c r="B115" s="150" t="s">
        <v>74</v>
      </c>
      <c r="C115" s="172" t="str">
        <f t="shared" si="22"/>
        <v>3B120</v>
      </c>
      <c r="D115" s="309"/>
      <c r="E115" s="295" t="s">
        <v>302</v>
      </c>
      <c r="F115" s="335"/>
      <c r="G115" s="267" t="s">
        <v>303</v>
      </c>
      <c r="H115" s="186">
        <f>LA_San!H115+LA_Cons!H115</f>
        <v>362685</v>
      </c>
      <c r="I115" s="229">
        <f>LA_San!I115+LA_Cons!I115</f>
        <v>13003</v>
      </c>
      <c r="J115" s="229">
        <f>LA_San!J115+LA_Cons!J115</f>
        <v>5178</v>
      </c>
      <c r="K115" s="229">
        <f>LA_San!K115+LA_Cons!K115</f>
        <v>171745</v>
      </c>
      <c r="L115" s="229">
        <f>LA_San!L115+LA_Cons!L115</f>
        <v>384311</v>
      </c>
      <c r="M115" s="229">
        <f>LA_San!M115+LA_Cons!M115</f>
        <v>1831168</v>
      </c>
      <c r="N115" s="229">
        <f>LA_San!N115+LA_Cons!N115</f>
        <v>6219</v>
      </c>
      <c r="O115" s="229">
        <f>LA_San!O115+LA_Cons!O115</f>
        <v>229639</v>
      </c>
      <c r="P115" s="229">
        <f>LA_San!P115+LA_Cons!P115</f>
        <v>133279</v>
      </c>
      <c r="Q115" s="229">
        <f>LA_San!Q115+LA_Cons!Q115</f>
        <v>103380</v>
      </c>
      <c r="R115" s="229">
        <f>LA_San!R115+LA_Cons!R115</f>
        <v>3168</v>
      </c>
      <c r="S115" s="229">
        <f>LA_San!S115+LA_Cons!S115</f>
        <v>29851</v>
      </c>
      <c r="T115" s="229">
        <f>LA_San!T115+LA_Cons!T115</f>
        <v>0</v>
      </c>
      <c r="U115" s="226">
        <f t="shared" si="30"/>
        <v>3273626</v>
      </c>
    </row>
    <row r="116" spans="1:21" ht="13.5">
      <c r="A116" s="150" t="str">
        <f t="shared" si="21"/>
        <v>702</v>
      </c>
      <c r="B116" s="150" t="s">
        <v>74</v>
      </c>
      <c r="C116" s="172" t="str">
        <f t="shared" si="22"/>
        <v>3B130</v>
      </c>
      <c r="D116" s="309"/>
      <c r="E116" s="295" t="s">
        <v>304</v>
      </c>
      <c r="F116" s="335"/>
      <c r="G116" s="267" t="s">
        <v>305</v>
      </c>
      <c r="H116" s="186">
        <f>LA_San!H116+LA_Cons!H116</f>
        <v>18896034</v>
      </c>
      <c r="I116" s="229">
        <f>LA_San!I116+LA_Cons!I116</f>
        <v>801730</v>
      </c>
      <c r="J116" s="229">
        <f>LA_San!J116+LA_Cons!J116</f>
        <v>280841</v>
      </c>
      <c r="K116" s="229">
        <f>LA_San!K116+LA_Cons!K116</f>
        <v>11346328</v>
      </c>
      <c r="L116" s="229">
        <f>LA_San!L116+LA_Cons!L116</f>
        <v>29117438</v>
      </c>
      <c r="M116" s="229">
        <f>LA_San!M116+LA_Cons!M116</f>
        <v>91387842</v>
      </c>
      <c r="N116" s="229">
        <f>LA_San!N116+LA_Cons!N116</f>
        <v>379090</v>
      </c>
      <c r="O116" s="229">
        <f>LA_San!O116+LA_Cons!O116</f>
        <v>14486347</v>
      </c>
      <c r="P116" s="229">
        <f>LA_San!P116+LA_Cons!P116</f>
        <v>5331552</v>
      </c>
      <c r="Q116" s="229">
        <f>LA_San!Q116+LA_Cons!Q116</f>
        <v>4583063</v>
      </c>
      <c r="R116" s="229">
        <f>LA_San!R116+LA_Cons!R116</f>
        <v>190693</v>
      </c>
      <c r="S116" s="229">
        <f>LA_San!S116+LA_Cons!S116</f>
        <v>1725323</v>
      </c>
      <c r="T116" s="229">
        <f>LA_San!T116+LA_Cons!T116</f>
        <v>0</v>
      </c>
      <c r="U116" s="226">
        <f t="shared" si="30"/>
        <v>178526281</v>
      </c>
    </row>
    <row r="117" spans="1:21" ht="27">
      <c r="A117" s="150" t="str">
        <f t="shared" si="21"/>
        <v>702</v>
      </c>
      <c r="B117" s="150" t="s">
        <v>74</v>
      </c>
      <c r="C117" s="172" t="str">
        <f t="shared" si="22"/>
        <v>3B140</v>
      </c>
      <c r="D117" s="309"/>
      <c r="E117" s="295" t="s">
        <v>306</v>
      </c>
      <c r="F117" s="335"/>
      <c r="G117" s="267" t="s">
        <v>307</v>
      </c>
      <c r="H117" s="186">
        <f>LA_San!H117+LA_Cons!H117</f>
        <v>479533</v>
      </c>
      <c r="I117" s="229">
        <f>LA_San!I117+LA_Cons!I117</f>
        <v>120</v>
      </c>
      <c r="J117" s="229">
        <f>LA_San!J117+LA_Cons!J117</f>
        <v>0</v>
      </c>
      <c r="K117" s="229">
        <f>LA_San!K117+LA_Cons!K117</f>
        <v>681</v>
      </c>
      <c r="L117" s="229">
        <f>LA_San!L117+LA_Cons!L117</f>
        <v>2485</v>
      </c>
      <c r="M117" s="229">
        <f>LA_San!M117+LA_Cons!M117</f>
        <v>9522</v>
      </c>
      <c r="N117" s="229">
        <f>LA_San!N117+LA_Cons!N117</f>
        <v>0</v>
      </c>
      <c r="O117" s="229">
        <f>LA_San!O117+LA_Cons!O117</f>
        <v>4636</v>
      </c>
      <c r="P117" s="229">
        <f>LA_San!P117+LA_Cons!P117</f>
        <v>3090</v>
      </c>
      <c r="Q117" s="229">
        <f>LA_San!Q117+LA_Cons!Q117</f>
        <v>81</v>
      </c>
      <c r="R117" s="229">
        <f>LA_San!R117+LA_Cons!R117</f>
        <v>0</v>
      </c>
      <c r="S117" s="229">
        <f>LA_San!S117+LA_Cons!S117</f>
        <v>0</v>
      </c>
      <c r="T117" s="229">
        <f>LA_San!T117+LA_Cons!T117</f>
        <v>0</v>
      </c>
      <c r="U117" s="226">
        <f t="shared" si="30"/>
        <v>500148</v>
      </c>
    </row>
    <row r="118" spans="1:21" ht="27.75" thickBot="1">
      <c r="A118" s="150" t="str">
        <f t="shared" si="21"/>
        <v>702</v>
      </c>
      <c r="B118" s="150" t="s">
        <v>74</v>
      </c>
      <c r="C118" s="172" t="str">
        <f t="shared" si="22"/>
        <v>3B150</v>
      </c>
      <c r="D118" s="336"/>
      <c r="E118" s="337" t="s">
        <v>308</v>
      </c>
      <c r="F118" s="338"/>
      <c r="G118" s="322" t="s">
        <v>309</v>
      </c>
      <c r="H118" s="301">
        <f>LA_San!H118+LA_Cons!H118</f>
        <v>3387453</v>
      </c>
      <c r="I118" s="302">
        <f>LA_San!I118+LA_Cons!I118</f>
        <v>0</v>
      </c>
      <c r="J118" s="302">
        <f>LA_San!J118+LA_Cons!J118</f>
        <v>0</v>
      </c>
      <c r="K118" s="302">
        <f>LA_San!K118+LA_Cons!K118</f>
        <v>0</v>
      </c>
      <c r="L118" s="302">
        <f>LA_San!L118+LA_Cons!L118</f>
        <v>0</v>
      </c>
      <c r="M118" s="302">
        <f>LA_San!M118+LA_Cons!M118</f>
        <v>0</v>
      </c>
      <c r="N118" s="302">
        <f>LA_San!N118+LA_Cons!N118</f>
        <v>0</v>
      </c>
      <c r="O118" s="302">
        <f>LA_San!O118+LA_Cons!O118</f>
        <v>0</v>
      </c>
      <c r="P118" s="302">
        <f>LA_San!P118+LA_Cons!P118</f>
        <v>0</v>
      </c>
      <c r="Q118" s="302">
        <f>LA_San!Q118+LA_Cons!Q118</f>
        <v>0</v>
      </c>
      <c r="R118" s="302">
        <f>LA_San!R118+LA_Cons!R118</f>
        <v>0</v>
      </c>
      <c r="S118" s="302">
        <f>LA_San!S118+LA_Cons!S118</f>
        <v>0</v>
      </c>
      <c r="T118" s="302">
        <f>LA_San!T118+LA_Cons!T118</f>
        <v>0</v>
      </c>
      <c r="U118" s="303">
        <f t="shared" si="30"/>
        <v>3387453</v>
      </c>
    </row>
    <row r="119" spans="1:21" ht="15" thickBot="1">
      <c r="A119" s="150" t="str">
        <f t="shared" si="21"/>
        <v>702</v>
      </c>
      <c r="B119" s="150" t="s">
        <v>74</v>
      </c>
      <c r="C119" s="172" t="str">
        <f t="shared" si="22"/>
        <v>3C100</v>
      </c>
      <c r="D119" s="339" t="s">
        <v>310</v>
      </c>
      <c r="E119" s="340"/>
      <c r="F119" s="341"/>
      <c r="G119" s="342" t="s">
        <v>311</v>
      </c>
      <c r="H119" s="279">
        <f>LA_San!H119+LA_Cons!H119</f>
        <v>0</v>
      </c>
      <c r="I119" s="343">
        <f>LA_San!I119+LA_Cons!I119</f>
        <v>0</v>
      </c>
      <c r="J119" s="343">
        <f>LA_San!J119+LA_Cons!J119</f>
        <v>0</v>
      </c>
      <c r="K119" s="343">
        <f>LA_San!K119+LA_Cons!K119</f>
        <v>0</v>
      </c>
      <c r="L119" s="343">
        <f>LA_San!L119+LA_Cons!L119</f>
        <v>0</v>
      </c>
      <c r="M119" s="343">
        <f>LA_San!M119+LA_Cons!M119</f>
        <v>0</v>
      </c>
      <c r="N119" s="343">
        <f>LA_San!N119+LA_Cons!N119</f>
        <v>0</v>
      </c>
      <c r="O119" s="343">
        <f>LA_San!O119+LA_Cons!O119</f>
        <v>0</v>
      </c>
      <c r="P119" s="343">
        <f>LA_San!P119+LA_Cons!P119</f>
        <v>0</v>
      </c>
      <c r="Q119" s="343">
        <f>LA_San!Q119+LA_Cons!Q119</f>
        <v>0</v>
      </c>
      <c r="R119" s="343">
        <f>LA_San!R119+LA_Cons!R119</f>
        <v>0</v>
      </c>
      <c r="S119" s="343">
        <f>LA_San!S119+LA_Cons!S119</f>
        <v>0</v>
      </c>
      <c r="T119" s="343">
        <f>LA_San!T119+LA_Cons!T119</f>
        <v>0</v>
      </c>
      <c r="U119" s="210">
        <f t="shared" si="30"/>
        <v>0</v>
      </c>
    </row>
    <row r="120" spans="1:21" ht="15" thickBot="1">
      <c r="A120" s="150" t="str">
        <f t="shared" si="21"/>
        <v>702</v>
      </c>
      <c r="B120" s="150" t="s">
        <v>74</v>
      </c>
      <c r="C120" s="172" t="str">
        <f t="shared" si="22"/>
        <v>3D100</v>
      </c>
      <c r="D120" s="324" t="s">
        <v>312</v>
      </c>
      <c r="E120" s="344"/>
      <c r="F120" s="345"/>
      <c r="G120" s="346" t="s">
        <v>313</v>
      </c>
      <c r="H120" s="279">
        <f>LA_San!H120+LA_Cons!H120</f>
        <v>319300</v>
      </c>
      <c r="I120" s="343">
        <f>LA_San!I120+LA_Cons!I120</f>
        <v>64380</v>
      </c>
      <c r="J120" s="343">
        <f>LA_San!J120+LA_Cons!J120</f>
        <v>9587</v>
      </c>
      <c r="K120" s="343">
        <f>LA_San!K120+LA_Cons!K120</f>
        <v>92334</v>
      </c>
      <c r="L120" s="343">
        <f>LA_San!L120+LA_Cons!L120</f>
        <v>1367708</v>
      </c>
      <c r="M120" s="343">
        <f>LA_San!M120+LA_Cons!M120</f>
        <v>3611003</v>
      </c>
      <c r="N120" s="343">
        <f>LA_San!N120+LA_Cons!N120</f>
        <v>16337</v>
      </c>
      <c r="O120" s="343">
        <f>LA_San!O120+LA_Cons!O120</f>
        <v>849822</v>
      </c>
      <c r="P120" s="343">
        <f>LA_San!P120+LA_Cons!P120</f>
        <v>266000</v>
      </c>
      <c r="Q120" s="343">
        <f>LA_San!Q120+LA_Cons!Q120</f>
        <v>154425</v>
      </c>
      <c r="R120" s="343">
        <f>LA_San!R120+LA_Cons!R120</f>
        <v>8322</v>
      </c>
      <c r="S120" s="343">
        <f>LA_San!S120+LA_Cons!S120</f>
        <v>78412</v>
      </c>
      <c r="T120" s="343">
        <f>LA_San!T120+LA_Cons!T120</f>
        <v>0</v>
      </c>
      <c r="U120" s="210">
        <f t="shared" si="30"/>
        <v>6837630</v>
      </c>
    </row>
    <row r="121" spans="1:21" ht="15" thickBot="1">
      <c r="A121" s="150" t="str">
        <f t="shared" si="21"/>
        <v>702</v>
      </c>
      <c r="B121" s="150" t="s">
        <v>74</v>
      </c>
      <c r="C121" s="172" t="str">
        <f t="shared" si="22"/>
        <v>3E100</v>
      </c>
      <c r="D121" s="339" t="s">
        <v>314</v>
      </c>
      <c r="E121" s="340"/>
      <c r="F121" s="341"/>
      <c r="G121" s="342" t="s">
        <v>315</v>
      </c>
      <c r="H121" s="279">
        <f>LA_San!H121+LA_Cons!H121</f>
        <v>0</v>
      </c>
      <c r="I121" s="343">
        <f>LA_San!I121+LA_Cons!I121</f>
        <v>0</v>
      </c>
      <c r="J121" s="343">
        <f>LA_San!J121+LA_Cons!J121</f>
        <v>0</v>
      </c>
      <c r="K121" s="343">
        <f>LA_San!K121+LA_Cons!K121</f>
        <v>0</v>
      </c>
      <c r="L121" s="343">
        <f>LA_San!L121+LA_Cons!L121</f>
        <v>0</v>
      </c>
      <c r="M121" s="343">
        <f>LA_San!M121+LA_Cons!M121</f>
        <v>0</v>
      </c>
      <c r="N121" s="343">
        <f>LA_San!N121+LA_Cons!N121</f>
        <v>0</v>
      </c>
      <c r="O121" s="343">
        <f>LA_San!O121+LA_Cons!O121</f>
        <v>0</v>
      </c>
      <c r="P121" s="343">
        <f>LA_San!P121+LA_Cons!P121</f>
        <v>0</v>
      </c>
      <c r="Q121" s="343">
        <f>LA_San!Q121+LA_Cons!Q121</f>
        <v>0</v>
      </c>
      <c r="R121" s="343">
        <f>LA_San!R121+LA_Cons!R121</f>
        <v>0</v>
      </c>
      <c r="S121" s="343">
        <f>LA_San!S121+LA_Cons!S121</f>
        <v>0</v>
      </c>
      <c r="T121" s="343">
        <f>LA_San!T121+LA_Cons!T121</f>
        <v>0</v>
      </c>
      <c r="U121" s="210">
        <f t="shared" si="30"/>
        <v>0</v>
      </c>
    </row>
    <row r="122" spans="1:21" ht="15" thickBot="1">
      <c r="A122" s="150" t="str">
        <f t="shared" si="21"/>
        <v>702</v>
      </c>
      <c r="B122" s="150" t="s">
        <v>74</v>
      </c>
      <c r="C122" s="172" t="str">
        <f t="shared" si="22"/>
        <v>3F100</v>
      </c>
      <c r="D122" s="324" t="s">
        <v>316</v>
      </c>
      <c r="E122" s="344"/>
      <c r="F122" s="345"/>
      <c r="G122" s="346" t="s">
        <v>317</v>
      </c>
      <c r="H122" s="279">
        <f>LA_San!H122+LA_Cons!H122</f>
        <v>6525016</v>
      </c>
      <c r="I122" s="343">
        <f>LA_San!I122+LA_Cons!I122</f>
        <v>6311</v>
      </c>
      <c r="J122" s="343">
        <f>LA_San!J122+LA_Cons!J122</f>
        <v>69139</v>
      </c>
      <c r="K122" s="343">
        <f>LA_San!K122+LA_Cons!K122</f>
        <v>333013</v>
      </c>
      <c r="L122" s="343">
        <f>LA_San!L122+LA_Cons!L122</f>
        <v>352442</v>
      </c>
      <c r="M122" s="343">
        <f>LA_San!M122+LA_Cons!M122</f>
        <v>1156003</v>
      </c>
      <c r="N122" s="343">
        <f>LA_San!N122+LA_Cons!N122</f>
        <v>4933</v>
      </c>
      <c r="O122" s="343">
        <f>LA_San!O122+LA_Cons!O122</f>
        <v>102249</v>
      </c>
      <c r="P122" s="343">
        <f>LA_San!P122+LA_Cons!P122</f>
        <v>120514</v>
      </c>
      <c r="Q122" s="343">
        <f>LA_San!Q122+LA_Cons!Q122</f>
        <v>39689</v>
      </c>
      <c r="R122" s="343">
        <f>LA_San!R122+LA_Cons!R122</f>
        <v>2513</v>
      </c>
      <c r="S122" s="343">
        <f>LA_San!S122+LA_Cons!S122</f>
        <v>23680</v>
      </c>
      <c r="T122" s="343">
        <f>LA_San!T122+LA_Cons!T122</f>
        <v>0</v>
      </c>
      <c r="U122" s="210">
        <f t="shared" si="30"/>
        <v>8735502</v>
      </c>
    </row>
    <row r="123" spans="1:21" ht="29.25" thickBot="1">
      <c r="A123" s="150" t="str">
        <f t="shared" si="21"/>
        <v>702</v>
      </c>
      <c r="B123" s="150" t="s">
        <v>74</v>
      </c>
      <c r="C123" s="172" t="str">
        <f t="shared" si="22"/>
        <v>3G100</v>
      </c>
      <c r="D123" s="339" t="s">
        <v>318</v>
      </c>
      <c r="E123" s="344"/>
      <c r="F123" s="345"/>
      <c r="G123" s="346" t="s">
        <v>319</v>
      </c>
      <c r="H123" s="279">
        <f>LA_San!H123+LA_Cons!H123</f>
        <v>16370</v>
      </c>
      <c r="I123" s="343">
        <f>LA_San!I123+LA_Cons!I123</f>
        <v>1796</v>
      </c>
      <c r="J123" s="343">
        <f>LA_San!J123+LA_Cons!J123</f>
        <v>0</v>
      </c>
      <c r="K123" s="343">
        <f>LA_San!K123+LA_Cons!K123</f>
        <v>48661</v>
      </c>
      <c r="L123" s="343">
        <f>LA_San!L123+LA_Cons!L123</f>
        <v>97444</v>
      </c>
      <c r="M123" s="343">
        <f>LA_San!M123+LA_Cons!M123</f>
        <v>280055</v>
      </c>
      <c r="N123" s="343">
        <f>LA_San!N123+LA_Cons!N123</f>
        <v>0</v>
      </c>
      <c r="O123" s="343">
        <f>LA_San!O123+LA_Cons!O123</f>
        <v>0</v>
      </c>
      <c r="P123" s="343">
        <f>LA_San!P123+LA_Cons!P123</f>
        <v>0</v>
      </c>
      <c r="Q123" s="343">
        <f>LA_San!Q123+LA_Cons!Q123</f>
        <v>0</v>
      </c>
      <c r="R123" s="343">
        <f>LA_San!R123+LA_Cons!R123</f>
        <v>0</v>
      </c>
      <c r="S123" s="343">
        <f>LA_San!S123+LA_Cons!S123</f>
        <v>0</v>
      </c>
      <c r="T123" s="343">
        <f>LA_San!T123+LA_Cons!T123</f>
        <v>0</v>
      </c>
      <c r="U123" s="210">
        <f t="shared" si="30"/>
        <v>444326</v>
      </c>
    </row>
    <row r="124" spans="1:21" ht="29.25" thickBot="1">
      <c r="A124" s="150" t="str">
        <f t="shared" si="21"/>
        <v>702</v>
      </c>
      <c r="B124" s="150" t="s">
        <v>74</v>
      </c>
      <c r="C124" s="172" t="str">
        <f t="shared" si="22"/>
        <v>3H100</v>
      </c>
      <c r="D124" s="324" t="s">
        <v>320</v>
      </c>
      <c r="E124" s="340"/>
      <c r="F124" s="341"/>
      <c r="G124" s="347" t="s">
        <v>321</v>
      </c>
      <c r="H124" s="279">
        <f>LA_San!H124+LA_Cons!H124</f>
        <v>239316</v>
      </c>
      <c r="I124" s="343">
        <f>LA_San!I124+LA_Cons!I124</f>
        <v>7886</v>
      </c>
      <c r="J124" s="343">
        <f>LA_San!J124+LA_Cons!J124</f>
        <v>1796</v>
      </c>
      <c r="K124" s="343">
        <f>LA_San!K124+LA_Cons!K124</f>
        <v>143020</v>
      </c>
      <c r="L124" s="343">
        <f>LA_San!L124+LA_Cons!L124</f>
        <v>220258</v>
      </c>
      <c r="M124" s="343">
        <f>LA_San!M124+LA_Cons!M124</f>
        <v>758255</v>
      </c>
      <c r="N124" s="343">
        <f>LA_San!N124+LA_Cons!N124</f>
        <v>3059</v>
      </c>
      <c r="O124" s="343">
        <f>LA_San!O124+LA_Cons!O124</f>
        <v>91532</v>
      </c>
      <c r="P124" s="343">
        <f>LA_San!P124+LA_Cons!P124</f>
        <v>70248</v>
      </c>
      <c r="Q124" s="343">
        <f>LA_San!Q124+LA_Cons!Q124</f>
        <v>98609</v>
      </c>
      <c r="R124" s="343">
        <f>LA_San!R124+LA_Cons!R124</f>
        <v>1559</v>
      </c>
      <c r="S124" s="343">
        <f>LA_San!S124+LA_Cons!S124</f>
        <v>14690</v>
      </c>
      <c r="T124" s="343">
        <f>LA_San!T124+LA_Cons!T124</f>
        <v>0</v>
      </c>
      <c r="U124" s="210">
        <f t="shared" si="30"/>
        <v>1650228</v>
      </c>
    </row>
    <row r="125" spans="1:21" ht="16.5" thickBot="1">
      <c r="A125" s="150" t="str">
        <f t="shared" si="21"/>
        <v>702</v>
      </c>
      <c r="B125" s="150" t="s">
        <v>74</v>
      </c>
      <c r="C125" s="172">
        <f t="shared" si="22"/>
        <v>39999</v>
      </c>
      <c r="D125" s="348">
        <v>39999</v>
      </c>
      <c r="E125" s="345"/>
      <c r="F125" s="325"/>
      <c r="G125" s="349" t="s">
        <v>322</v>
      </c>
      <c r="H125" s="350">
        <f>H124+H123+H122+H1162+H121+H120+H119+H113+H108</f>
        <v>32951195</v>
      </c>
      <c r="I125" s="350">
        <f t="shared" ref="I125:T125" si="33">I124+I123+I122+I1162+I121+I120+I119+I113+I108</f>
        <v>1013260</v>
      </c>
      <c r="J125" s="350">
        <f t="shared" si="33"/>
        <v>631881</v>
      </c>
      <c r="K125" s="350">
        <f t="shared" si="33"/>
        <v>13277099</v>
      </c>
      <c r="L125" s="350">
        <f t="shared" si="33"/>
        <v>35595975</v>
      </c>
      <c r="M125" s="350">
        <f t="shared" si="33"/>
        <v>120282557</v>
      </c>
      <c r="N125" s="350">
        <f t="shared" si="33"/>
        <v>472149</v>
      </c>
      <c r="O125" s="350">
        <f t="shared" si="33"/>
        <v>18948616</v>
      </c>
      <c r="P125" s="350">
        <f t="shared" si="33"/>
        <v>6993191</v>
      </c>
      <c r="Q125" s="350">
        <f t="shared" si="33"/>
        <v>5745663</v>
      </c>
      <c r="R125" s="350">
        <f t="shared" si="33"/>
        <v>238096</v>
      </c>
      <c r="S125" s="350">
        <f t="shared" si="33"/>
        <v>2178617</v>
      </c>
      <c r="T125" s="350">
        <f t="shared" si="33"/>
        <v>0</v>
      </c>
      <c r="U125" s="210">
        <f t="shared" si="30"/>
        <v>238328299</v>
      </c>
    </row>
    <row r="126" spans="1:21" ht="16.5" thickBot="1">
      <c r="A126" s="150" t="str">
        <f t="shared" si="21"/>
        <v>702</v>
      </c>
      <c r="B126" s="150" t="s">
        <v>74</v>
      </c>
      <c r="C126" s="172" t="str">
        <f t="shared" si="22"/>
        <v>48888</v>
      </c>
      <c r="D126" s="351" t="s">
        <v>323</v>
      </c>
      <c r="E126" s="332"/>
      <c r="F126" s="325"/>
      <c r="G126" s="349" t="s">
        <v>324</v>
      </c>
      <c r="H126" s="279">
        <f>LA_San!H126+LA_Cons!H126</f>
        <v>0</v>
      </c>
      <c r="I126" s="343">
        <f>LA_San!I126+LA_Cons!I126</f>
        <v>0</v>
      </c>
      <c r="J126" s="343">
        <f>LA_San!J126+LA_Cons!J126</f>
        <v>0</v>
      </c>
      <c r="K126" s="343">
        <f>LA_San!K126+LA_Cons!K126</f>
        <v>0</v>
      </c>
      <c r="L126" s="343">
        <f>LA_San!L126+LA_Cons!L126</f>
        <v>0</v>
      </c>
      <c r="M126" s="343">
        <f>LA_San!M126+LA_Cons!M126</f>
        <v>0</v>
      </c>
      <c r="N126" s="343">
        <f>LA_San!N126+LA_Cons!N126</f>
        <v>0</v>
      </c>
      <c r="O126" s="343">
        <f>LA_San!O126+LA_Cons!O126</f>
        <v>0</v>
      </c>
      <c r="P126" s="343">
        <f>LA_San!P126+LA_Cons!P126</f>
        <v>0</v>
      </c>
      <c r="Q126" s="343">
        <f>LA_San!Q126+LA_Cons!Q126</f>
        <v>0</v>
      </c>
      <c r="R126" s="343">
        <f>LA_San!R126+LA_Cons!R126</f>
        <v>0</v>
      </c>
      <c r="S126" s="343">
        <f>LA_San!S126+LA_Cons!S126</f>
        <v>0</v>
      </c>
      <c r="T126" s="343">
        <f>LA_San!T126+LA_Cons!T126</f>
        <v>0</v>
      </c>
      <c r="U126" s="210">
        <f t="shared" si="30"/>
        <v>0</v>
      </c>
    </row>
    <row r="127" spans="1:21" ht="16.5" thickBot="1">
      <c r="A127" s="150" t="str">
        <f t="shared" si="21"/>
        <v>702</v>
      </c>
      <c r="B127" s="150" t="s">
        <v>74</v>
      </c>
      <c r="C127" s="172">
        <f t="shared" si="22"/>
        <v>49999</v>
      </c>
      <c r="D127" s="352">
        <v>49999</v>
      </c>
      <c r="E127" s="352"/>
      <c r="F127" s="353"/>
      <c r="G127" s="354" t="s">
        <v>325</v>
      </c>
      <c r="H127" s="355">
        <f>H126+H125+H106+H33</f>
        <v>81342993</v>
      </c>
      <c r="I127" s="355">
        <f t="shared" ref="I127:T127" si="34">I126+I125+I106+I33</f>
        <v>1405433</v>
      </c>
      <c r="J127" s="355">
        <f t="shared" si="34"/>
        <v>3413067</v>
      </c>
      <c r="K127" s="355">
        <f t="shared" si="34"/>
        <v>44374934</v>
      </c>
      <c r="L127" s="355">
        <f t="shared" si="34"/>
        <v>53875456</v>
      </c>
      <c r="M127" s="355">
        <f t="shared" si="34"/>
        <v>180931829</v>
      </c>
      <c r="N127" s="355">
        <f t="shared" si="34"/>
        <v>729317</v>
      </c>
      <c r="O127" s="355">
        <f t="shared" si="34"/>
        <v>27351815</v>
      </c>
      <c r="P127" s="355">
        <f t="shared" si="34"/>
        <v>14946106</v>
      </c>
      <c r="Q127" s="355">
        <f t="shared" si="34"/>
        <v>8647374</v>
      </c>
      <c r="R127" s="355">
        <f t="shared" si="34"/>
        <v>369092</v>
      </c>
      <c r="S127" s="355">
        <f t="shared" si="34"/>
        <v>3499656</v>
      </c>
      <c r="T127" s="355">
        <f t="shared" si="34"/>
        <v>0</v>
      </c>
      <c r="U127" s="210">
        <f t="shared" si="30"/>
        <v>420887072</v>
      </c>
    </row>
  </sheetData>
  <sheetProtection password="A01C" sheet="1"/>
  <mergeCells count="17">
    <mergeCell ref="U9:U10"/>
    <mergeCell ref="D15:U15"/>
    <mergeCell ref="D34:U34"/>
    <mergeCell ref="H8:U8"/>
    <mergeCell ref="D107:U107"/>
    <mergeCell ref="D3:U3"/>
    <mergeCell ref="G4:K4"/>
    <mergeCell ref="M4:R4"/>
    <mergeCell ref="D9:F10"/>
    <mergeCell ref="G9:G10"/>
    <mergeCell ref="T9:T10"/>
    <mergeCell ref="H9:I9"/>
    <mergeCell ref="J9:L9"/>
    <mergeCell ref="M9:P9"/>
    <mergeCell ref="Q9:Q10"/>
    <mergeCell ref="R9:R10"/>
    <mergeCell ref="S9:S10"/>
  </mergeCells>
  <pageMargins left="0.70866141732283472" right="0.70866141732283472" top="0.74803149606299213" bottom="0.74803149606299213" header="0.31496062992125984" footer="0.31496062992125984"/>
  <pageSetup paperSize="8" scale="57" fitToHeight="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Foglio3">
    <pageSetUpPr fitToPage="1"/>
  </sheetPr>
  <dimension ref="A1:U127"/>
  <sheetViews>
    <sheetView tabSelected="1" topLeftCell="D3" workbookViewId="0">
      <selection activeCell="Q127" sqref="Q127"/>
    </sheetView>
  </sheetViews>
  <sheetFormatPr defaultRowHeight="12.75"/>
  <cols>
    <col min="1" max="1" width="14.28515625" style="1" hidden="1" customWidth="1"/>
    <col min="2" max="3" width="16.140625" style="1" hidden="1" customWidth="1"/>
    <col min="4" max="4" width="8.85546875" style="2" bestFit="1" customWidth="1"/>
    <col min="5" max="5" width="7.85546875" style="2" bestFit="1" customWidth="1"/>
    <col min="6" max="6" width="8.28515625" style="2" bestFit="1" customWidth="1"/>
    <col min="7" max="7" width="53.5703125" style="4" customWidth="1"/>
    <col min="8" max="21" width="18.7109375" style="35" customWidth="1"/>
    <col min="22" max="16384" width="9.140625" style="1"/>
  </cols>
  <sheetData>
    <row r="1" spans="1:21" ht="42.75" hidden="1" thickBot="1">
      <c r="A1" s="387" t="s">
        <v>73</v>
      </c>
      <c r="B1" s="387" t="s">
        <v>74</v>
      </c>
      <c r="C1" s="150" t="s">
        <v>75</v>
      </c>
      <c r="D1" s="387" t="s">
        <v>76</v>
      </c>
      <c r="E1" s="387" t="s">
        <v>77</v>
      </c>
      <c r="F1" s="387" t="s">
        <v>78</v>
      </c>
      <c r="G1" s="387" t="s">
        <v>79</v>
      </c>
      <c r="H1" s="68" t="s">
        <v>80</v>
      </c>
      <c r="I1" s="25" t="s">
        <v>81</v>
      </c>
      <c r="J1" s="26" t="s">
        <v>82</v>
      </c>
      <c r="K1" s="25" t="s">
        <v>83</v>
      </c>
      <c r="L1" s="68" t="s">
        <v>84</v>
      </c>
      <c r="M1" s="69" t="s">
        <v>85</v>
      </c>
      <c r="N1" s="69" t="s">
        <v>86</v>
      </c>
      <c r="O1" s="69" t="s">
        <v>87</v>
      </c>
      <c r="P1" s="69" t="s">
        <v>88</v>
      </c>
      <c r="Q1" s="385" t="s">
        <v>89</v>
      </c>
      <c r="R1" s="386" t="s">
        <v>90</v>
      </c>
      <c r="S1" s="385" t="s">
        <v>91</v>
      </c>
      <c r="T1" s="386" t="s">
        <v>92</v>
      </c>
      <c r="U1" s="383" t="s">
        <v>93</v>
      </c>
    </row>
    <row r="2" spans="1:21" ht="13.5" hidden="1" thickBot="1">
      <c r="A2" s="384" t="s">
        <v>94</v>
      </c>
      <c r="B2" s="384" t="s">
        <v>94</v>
      </c>
      <c r="C2" s="150" t="s">
        <v>94</v>
      </c>
      <c r="D2" s="384" t="s">
        <v>94</v>
      </c>
      <c r="E2" s="384" t="s">
        <v>94</v>
      </c>
      <c r="F2" s="384" t="s">
        <v>94</v>
      </c>
      <c r="G2" s="384" t="s">
        <v>94</v>
      </c>
      <c r="H2" s="384" t="s">
        <v>94</v>
      </c>
      <c r="I2" s="384" t="s">
        <v>94</v>
      </c>
      <c r="J2" s="384" t="s">
        <v>94</v>
      </c>
      <c r="K2" s="384" t="s">
        <v>94</v>
      </c>
      <c r="L2" s="384" t="s">
        <v>94</v>
      </c>
      <c r="M2" s="384" t="s">
        <v>94</v>
      </c>
      <c r="N2" s="384" t="s">
        <v>94</v>
      </c>
      <c r="O2" s="384" t="s">
        <v>94</v>
      </c>
      <c r="P2" s="384" t="s">
        <v>94</v>
      </c>
      <c r="Q2" s="384" t="s">
        <v>94</v>
      </c>
      <c r="R2" s="384" t="s">
        <v>94</v>
      </c>
      <c r="S2" s="384" t="s">
        <v>94</v>
      </c>
      <c r="T2" s="384" t="s">
        <v>94</v>
      </c>
      <c r="U2" s="384" t="s">
        <v>94</v>
      </c>
    </row>
    <row r="3" spans="1:21" ht="19.5" thickBot="1">
      <c r="D3" s="692" t="s">
        <v>95</v>
      </c>
      <c r="E3" s="692"/>
      <c r="F3" s="692"/>
      <c r="G3" s="692"/>
      <c r="H3" s="692"/>
      <c r="I3" s="692"/>
      <c r="J3" s="692"/>
      <c r="K3" s="692"/>
      <c r="L3" s="692"/>
      <c r="M3" s="692"/>
      <c r="N3" s="692"/>
      <c r="O3" s="692"/>
      <c r="P3" s="692"/>
      <c r="Q3" s="692"/>
      <c r="R3" s="692"/>
      <c r="S3" s="692"/>
      <c r="T3" s="692"/>
      <c r="U3" s="692"/>
    </row>
    <row r="4" spans="1:21" ht="13.5" thickBot="1">
      <c r="G4" s="693" t="s">
        <v>96</v>
      </c>
      <c r="H4" s="694"/>
      <c r="I4" s="694"/>
      <c r="J4" s="694"/>
      <c r="K4" s="695"/>
      <c r="L4" s="3"/>
      <c r="M4" s="693" t="s">
        <v>97</v>
      </c>
      <c r="N4" s="694"/>
      <c r="O4" s="694"/>
      <c r="P4" s="694"/>
      <c r="Q4" s="694"/>
      <c r="R4" s="695"/>
      <c r="S4" s="3"/>
      <c r="T4" s="3"/>
      <c r="U4" s="4"/>
    </row>
    <row r="5" spans="1:21" ht="13.5" thickBot="1">
      <c r="G5" s="5"/>
      <c r="H5" s="3"/>
      <c r="I5" s="3"/>
      <c r="J5" s="3"/>
      <c r="K5" s="6"/>
      <c r="L5" s="3"/>
      <c r="M5" s="7"/>
      <c r="N5" s="8"/>
      <c r="O5" s="8"/>
      <c r="P5" s="8"/>
      <c r="Q5" s="9"/>
      <c r="R5" s="10"/>
      <c r="S5" s="3"/>
      <c r="T5" s="3"/>
      <c r="U5" s="4"/>
    </row>
    <row r="6" spans="1:21" ht="13.5" thickBot="1">
      <c r="G6" s="11" t="s">
        <v>98</v>
      </c>
      <c r="H6" s="100" t="s">
        <v>99</v>
      </c>
      <c r="I6" s="3"/>
      <c r="J6" s="13" t="s">
        <v>100</v>
      </c>
      <c r="K6" s="100" t="str">
        <f>Info!B2</f>
        <v>702</v>
      </c>
      <c r="L6" s="3"/>
      <c r="M6" s="14" t="s">
        <v>101</v>
      </c>
      <c r="N6" s="15"/>
      <c r="O6" s="16"/>
      <c r="P6" s="16"/>
      <c r="Q6" s="100" t="str">
        <f>Info!B3</f>
        <v>2019</v>
      </c>
      <c r="R6" s="6"/>
      <c r="S6" s="3"/>
      <c r="T6" s="3"/>
      <c r="U6" s="4"/>
    </row>
    <row r="7" spans="1:21" ht="16.5" thickBot="1">
      <c r="G7" s="18"/>
      <c r="H7" s="19"/>
      <c r="I7" s="19"/>
      <c r="J7" s="19"/>
      <c r="K7" s="20"/>
      <c r="L7" s="3"/>
      <c r="M7" s="21"/>
      <c r="N7" s="22"/>
      <c r="O7" s="19"/>
      <c r="P7" s="19"/>
      <c r="Q7" s="19"/>
      <c r="R7" s="20"/>
      <c r="S7" s="3"/>
      <c r="T7" s="3"/>
      <c r="U7" s="4"/>
    </row>
    <row r="8" spans="1:21" ht="13.5" thickBot="1">
      <c r="D8" s="23"/>
      <c r="E8" s="23"/>
      <c r="F8" s="23"/>
      <c r="G8" s="3"/>
      <c r="H8" s="664" t="s">
        <v>102</v>
      </c>
      <c r="I8" s="664"/>
      <c r="J8" s="664"/>
      <c r="K8" s="664"/>
      <c r="L8" s="664"/>
      <c r="M8" s="664"/>
      <c r="N8" s="664"/>
      <c r="O8" s="664"/>
      <c r="P8" s="664"/>
      <c r="Q8" s="664"/>
      <c r="R8" s="664"/>
      <c r="S8" s="664"/>
      <c r="T8" s="664"/>
      <c r="U8" s="664"/>
    </row>
    <row r="9" spans="1:21" ht="13.5" thickBot="1">
      <c r="D9" s="696"/>
      <c r="E9" s="697"/>
      <c r="F9" s="698"/>
      <c r="G9" s="702" t="s">
        <v>103</v>
      </c>
      <c r="H9" s="679" t="s">
        <v>104</v>
      </c>
      <c r="I9" s="680"/>
      <c r="J9" s="679" t="s">
        <v>105</v>
      </c>
      <c r="K9" s="680"/>
      <c r="L9" s="680"/>
      <c r="M9" s="679" t="s">
        <v>106</v>
      </c>
      <c r="N9" s="680"/>
      <c r="O9" s="680"/>
      <c r="P9" s="681"/>
      <c r="Q9" s="682" t="s">
        <v>89</v>
      </c>
      <c r="R9" s="677" t="s">
        <v>90</v>
      </c>
      <c r="S9" s="682" t="s">
        <v>91</v>
      </c>
      <c r="T9" s="677" t="s">
        <v>92</v>
      </c>
      <c r="U9" s="684" t="s">
        <v>93</v>
      </c>
    </row>
    <row r="10" spans="1:21" ht="50.25" customHeight="1" thickBot="1">
      <c r="D10" s="699"/>
      <c r="E10" s="700"/>
      <c r="F10" s="701"/>
      <c r="G10" s="703"/>
      <c r="H10" s="391" t="s">
        <v>80</v>
      </c>
      <c r="I10" s="69" t="s">
        <v>81</v>
      </c>
      <c r="J10" s="389" t="s">
        <v>82</v>
      </c>
      <c r="K10" s="69" t="s">
        <v>83</v>
      </c>
      <c r="L10" s="388" t="s">
        <v>84</v>
      </c>
      <c r="M10" s="69" t="s">
        <v>85</v>
      </c>
      <c r="N10" s="69" t="s">
        <v>86</v>
      </c>
      <c r="O10" s="69" t="s">
        <v>87</v>
      </c>
      <c r="P10" s="69" t="s">
        <v>88</v>
      </c>
      <c r="Q10" s="683"/>
      <c r="R10" s="678"/>
      <c r="S10" s="683"/>
      <c r="T10" s="678"/>
      <c r="U10" s="685"/>
    </row>
    <row r="11" spans="1:21" ht="30" hidden="1" customHeight="1" thickBot="1">
      <c r="A11" s="103" t="s">
        <v>326</v>
      </c>
      <c r="B11" s="103" t="s">
        <v>327</v>
      </c>
      <c r="C11" s="402" t="s">
        <v>328</v>
      </c>
      <c r="D11" s="387"/>
      <c r="E11" s="387"/>
      <c r="F11" s="387"/>
      <c r="G11" s="393"/>
      <c r="H11" s="395" t="s">
        <v>329</v>
      </c>
      <c r="I11" s="395" t="s">
        <v>330</v>
      </c>
      <c r="J11" s="395" t="s">
        <v>331</v>
      </c>
      <c r="K11" s="395" t="s">
        <v>332</v>
      </c>
      <c r="L11" s="395" t="s">
        <v>333</v>
      </c>
      <c r="M11" s="395" t="s">
        <v>334</v>
      </c>
      <c r="N11" s="395" t="s">
        <v>335</v>
      </c>
      <c r="O11" s="395" t="s">
        <v>336</v>
      </c>
      <c r="P11" s="395" t="s">
        <v>337</v>
      </c>
      <c r="Q11" s="395" t="s">
        <v>338</v>
      </c>
      <c r="R11" s="395" t="s">
        <v>339</v>
      </c>
      <c r="S11" s="395" t="s">
        <v>340</v>
      </c>
      <c r="T11" s="395" t="s">
        <v>341</v>
      </c>
      <c r="U11" s="394"/>
    </row>
    <row r="12" spans="1:21" ht="30" hidden="1" customHeight="1">
      <c r="A12" s="1" t="s">
        <v>342</v>
      </c>
      <c r="B12" s="1" t="s">
        <v>342</v>
      </c>
      <c r="C12" s="1" t="s">
        <v>342</v>
      </c>
      <c r="D12" s="392"/>
      <c r="E12" s="392"/>
      <c r="F12" s="392"/>
      <c r="G12" s="393"/>
      <c r="H12" s="396">
        <v>0</v>
      </c>
      <c r="I12" s="396">
        <v>0</v>
      </c>
      <c r="J12" s="396">
        <v>0</v>
      </c>
      <c r="K12" s="396">
        <v>0</v>
      </c>
      <c r="L12" s="396">
        <v>0</v>
      </c>
      <c r="M12" s="396">
        <v>0</v>
      </c>
      <c r="N12" s="396">
        <v>0</v>
      </c>
      <c r="O12" s="397">
        <v>0</v>
      </c>
      <c r="P12" s="396">
        <v>0</v>
      </c>
      <c r="Q12" s="396">
        <v>0</v>
      </c>
      <c r="R12" s="396">
        <v>0</v>
      </c>
      <c r="S12" s="396">
        <v>0</v>
      </c>
      <c r="T12" s="396">
        <v>0</v>
      </c>
      <c r="U12" s="394"/>
    </row>
    <row r="13" spans="1:21" ht="30" hidden="1" customHeight="1">
      <c r="A13" s="1" t="s">
        <v>342</v>
      </c>
      <c r="B13" s="1" t="s">
        <v>342</v>
      </c>
      <c r="C13" s="1" t="s">
        <v>342</v>
      </c>
      <c r="D13" s="392"/>
      <c r="E13" s="392"/>
      <c r="F13" s="392"/>
      <c r="G13" s="393"/>
      <c r="H13" s="396">
        <v>0</v>
      </c>
      <c r="I13" s="396">
        <v>0</v>
      </c>
      <c r="J13" s="396">
        <v>0</v>
      </c>
      <c r="K13" s="396">
        <v>0</v>
      </c>
      <c r="L13" s="396">
        <v>0</v>
      </c>
      <c r="M13" s="396">
        <v>0</v>
      </c>
      <c r="N13" s="396">
        <v>0</v>
      </c>
      <c r="O13" s="397">
        <v>0</v>
      </c>
      <c r="P13" s="396">
        <v>0</v>
      </c>
      <c r="Q13" s="396">
        <v>0</v>
      </c>
      <c r="R13" s="396">
        <v>0</v>
      </c>
      <c r="S13" s="396">
        <v>0</v>
      </c>
      <c r="T13" s="396">
        <v>0</v>
      </c>
      <c r="U13" s="394"/>
    </row>
    <row r="14" spans="1:21" ht="30" hidden="1" customHeight="1" thickBot="1">
      <c r="A14" s="1" t="s">
        <v>342</v>
      </c>
      <c r="B14" s="1" t="s">
        <v>342</v>
      </c>
      <c r="C14" s="1" t="s">
        <v>342</v>
      </c>
      <c r="D14" s="392"/>
      <c r="E14" s="392"/>
      <c r="F14" s="392"/>
      <c r="G14" s="393"/>
      <c r="H14" s="396">
        <v>0</v>
      </c>
      <c r="I14" s="396">
        <v>0</v>
      </c>
      <c r="J14" s="396">
        <v>0</v>
      </c>
      <c r="K14" s="396">
        <v>0</v>
      </c>
      <c r="L14" s="396">
        <v>0</v>
      </c>
      <c r="M14" s="396">
        <v>0</v>
      </c>
      <c r="N14" s="396">
        <v>0</v>
      </c>
      <c r="O14" s="397">
        <v>0</v>
      </c>
      <c r="P14" s="396">
        <v>0</v>
      </c>
      <c r="Q14" s="396">
        <v>0</v>
      </c>
      <c r="R14" s="396">
        <v>0</v>
      </c>
      <c r="S14" s="396">
        <v>0</v>
      </c>
      <c r="T14" s="396">
        <v>0</v>
      </c>
      <c r="U14" s="394"/>
    </row>
    <row r="15" spans="1:21" ht="17.25" customHeight="1" thickBot="1">
      <c r="D15" s="686" t="s">
        <v>107</v>
      </c>
      <c r="E15" s="687"/>
      <c r="F15" s="687"/>
      <c r="G15" s="687"/>
      <c r="H15" s="687"/>
      <c r="I15" s="687"/>
      <c r="J15" s="687"/>
      <c r="K15" s="687"/>
      <c r="L15" s="687"/>
      <c r="M15" s="687"/>
      <c r="N15" s="687"/>
      <c r="O15" s="687"/>
      <c r="P15" s="687"/>
      <c r="Q15" s="687"/>
      <c r="R15" s="687"/>
      <c r="S15" s="687"/>
      <c r="T15" s="687"/>
      <c r="U15" s="688"/>
    </row>
    <row r="16" spans="1:21" s="27" customFormat="1" ht="49.5" customHeight="1">
      <c r="A16" s="1" t="str">
        <f>$K$6</f>
        <v>702</v>
      </c>
      <c r="B16" s="103" t="s">
        <v>343</v>
      </c>
      <c r="C16" s="172" t="str">
        <f>IF(F16="",IF(E16="",D16,E16),F16)</f>
        <v>1A100</v>
      </c>
      <c r="D16" s="419" t="s">
        <v>108</v>
      </c>
      <c r="E16" s="420"/>
      <c r="F16" s="420"/>
      <c r="G16" s="421" t="s">
        <v>109</v>
      </c>
      <c r="H16" s="112">
        <f>H17+H18</f>
        <v>0</v>
      </c>
      <c r="I16" s="113">
        <f t="shared" ref="I16:R16" si="0">I17+I18</f>
        <v>0</v>
      </c>
      <c r="J16" s="113">
        <f t="shared" si="0"/>
        <v>0</v>
      </c>
      <c r="K16" s="113">
        <f t="shared" si="0"/>
        <v>0</v>
      </c>
      <c r="L16" s="113">
        <f t="shared" si="0"/>
        <v>0</v>
      </c>
      <c r="M16" s="113">
        <f t="shared" si="0"/>
        <v>0</v>
      </c>
      <c r="N16" s="113">
        <f t="shared" si="0"/>
        <v>0</v>
      </c>
      <c r="O16" s="113">
        <f t="shared" si="0"/>
        <v>0</v>
      </c>
      <c r="P16" s="113">
        <f t="shared" si="0"/>
        <v>0</v>
      </c>
      <c r="Q16" s="113">
        <f t="shared" si="0"/>
        <v>0</v>
      </c>
      <c r="R16" s="113">
        <f t="shared" si="0"/>
        <v>0</v>
      </c>
      <c r="S16" s="113">
        <f>S17+S18</f>
        <v>0</v>
      </c>
      <c r="T16" s="461">
        <f>T17+T18</f>
        <v>0</v>
      </c>
      <c r="U16" s="457">
        <f t="shared" ref="U16:U33" si="1">SUM(H16:T16)</f>
        <v>0</v>
      </c>
    </row>
    <row r="17" spans="1:21" s="27" customFormat="1" ht="14.25">
      <c r="A17" s="1" t="str">
        <f t="shared" ref="A17:A80" si="2">$K$6</f>
        <v>702</v>
      </c>
      <c r="B17" s="103" t="s">
        <v>343</v>
      </c>
      <c r="C17" s="172" t="str">
        <f t="shared" ref="C17:C80" si="3">IF(F17="",IF(E17="",D17,E17),F17)</f>
        <v>1A110</v>
      </c>
      <c r="D17" s="422"/>
      <c r="E17" s="412" t="s">
        <v>110</v>
      </c>
      <c r="F17" s="406"/>
      <c r="G17" s="423" t="s">
        <v>111</v>
      </c>
      <c r="H17" s="114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52"/>
      <c r="U17" s="458">
        <f t="shared" si="1"/>
        <v>0</v>
      </c>
    </row>
    <row r="18" spans="1:21" s="27" customFormat="1" ht="27.75" thickBot="1">
      <c r="A18" s="1" t="str">
        <f t="shared" si="2"/>
        <v>702</v>
      </c>
      <c r="B18" s="103" t="s">
        <v>343</v>
      </c>
      <c r="C18" s="172" t="str">
        <f t="shared" si="3"/>
        <v>1A120</v>
      </c>
      <c r="D18" s="486"/>
      <c r="E18" s="487" t="s">
        <v>112</v>
      </c>
      <c r="F18" s="428"/>
      <c r="G18" s="488" t="s">
        <v>113</v>
      </c>
      <c r="H18" s="489"/>
      <c r="I18" s="490"/>
      <c r="J18" s="490"/>
      <c r="K18" s="490"/>
      <c r="L18" s="490"/>
      <c r="M18" s="490"/>
      <c r="N18" s="490"/>
      <c r="O18" s="490"/>
      <c r="P18" s="490"/>
      <c r="Q18" s="490"/>
      <c r="R18" s="490"/>
      <c r="S18" s="490"/>
      <c r="T18" s="491"/>
      <c r="U18" s="459">
        <f t="shared" si="1"/>
        <v>0</v>
      </c>
    </row>
    <row r="19" spans="1:21" s="27" customFormat="1" ht="29.25" thickBot="1">
      <c r="A19" s="1" t="str">
        <f t="shared" si="2"/>
        <v>702</v>
      </c>
      <c r="B19" s="103" t="s">
        <v>343</v>
      </c>
      <c r="C19" s="172" t="str">
        <f t="shared" si="3"/>
        <v>1B100</v>
      </c>
      <c r="D19" s="492" t="s">
        <v>114</v>
      </c>
      <c r="E19" s="493"/>
      <c r="F19" s="493"/>
      <c r="G19" s="494" t="s">
        <v>115</v>
      </c>
      <c r="H19" s="495"/>
      <c r="I19" s="496"/>
      <c r="J19" s="496"/>
      <c r="K19" s="496"/>
      <c r="L19" s="496"/>
      <c r="M19" s="496"/>
      <c r="N19" s="496"/>
      <c r="O19" s="496"/>
      <c r="P19" s="496"/>
      <c r="Q19" s="496"/>
      <c r="R19" s="496"/>
      <c r="S19" s="496"/>
      <c r="T19" s="497"/>
      <c r="U19" s="468">
        <f t="shared" si="1"/>
        <v>0</v>
      </c>
    </row>
    <row r="20" spans="1:21" s="27" customFormat="1" ht="29.25" thickBot="1">
      <c r="A20" s="1" t="str">
        <f t="shared" si="2"/>
        <v>702</v>
      </c>
      <c r="B20" s="103" t="s">
        <v>343</v>
      </c>
      <c r="C20" s="172" t="str">
        <f t="shared" si="3"/>
        <v>1C100</v>
      </c>
      <c r="D20" s="492" t="s">
        <v>116</v>
      </c>
      <c r="E20" s="493"/>
      <c r="F20" s="493"/>
      <c r="G20" s="494" t="s">
        <v>117</v>
      </c>
      <c r="H20" s="495">
        <v>36660</v>
      </c>
      <c r="I20" s="495">
        <v>10015</v>
      </c>
      <c r="J20" s="495">
        <v>10449</v>
      </c>
      <c r="K20" s="495">
        <v>9530</v>
      </c>
      <c r="L20" s="495">
        <v>308791</v>
      </c>
      <c r="M20" s="495">
        <v>1159849</v>
      </c>
      <c r="N20" s="495">
        <v>5592</v>
      </c>
      <c r="O20" s="495">
        <v>194045</v>
      </c>
      <c r="P20" s="495">
        <v>218834</v>
      </c>
      <c r="Q20" s="495">
        <v>60360</v>
      </c>
      <c r="R20" s="495">
        <v>2082</v>
      </c>
      <c r="S20" s="495">
        <v>27166</v>
      </c>
      <c r="T20" s="495"/>
      <c r="U20" s="468">
        <f t="shared" si="1"/>
        <v>2043373</v>
      </c>
    </row>
    <row r="21" spans="1:21" s="27" customFormat="1" ht="15" thickBot="1">
      <c r="A21" s="1" t="str">
        <f t="shared" si="2"/>
        <v>702</v>
      </c>
      <c r="B21" s="103" t="s">
        <v>343</v>
      </c>
      <c r="C21" s="172" t="str">
        <f t="shared" si="3"/>
        <v>1D100</v>
      </c>
      <c r="D21" s="492" t="s">
        <v>118</v>
      </c>
      <c r="E21" s="493"/>
      <c r="F21" s="493"/>
      <c r="G21" s="494" t="s">
        <v>119</v>
      </c>
      <c r="H21" s="495"/>
      <c r="I21" s="496"/>
      <c r="J21" s="496"/>
      <c r="K21" s="496"/>
      <c r="L21" s="496"/>
      <c r="M21" s="496"/>
      <c r="N21" s="496"/>
      <c r="O21" s="496"/>
      <c r="P21" s="496"/>
      <c r="Q21" s="496"/>
      <c r="R21" s="496"/>
      <c r="S21" s="496"/>
      <c r="T21" s="497"/>
      <c r="U21" s="468">
        <f t="shared" si="1"/>
        <v>0</v>
      </c>
    </row>
    <row r="22" spans="1:21" s="27" customFormat="1" ht="29.25" thickBot="1">
      <c r="A22" s="1" t="str">
        <f t="shared" si="2"/>
        <v>702</v>
      </c>
      <c r="B22" s="103" t="s">
        <v>343</v>
      </c>
      <c r="C22" s="172" t="str">
        <f t="shared" si="3"/>
        <v>1E100</v>
      </c>
      <c r="D22" s="498" t="s">
        <v>120</v>
      </c>
      <c r="E22" s="493"/>
      <c r="F22" s="493"/>
      <c r="G22" s="494" t="s">
        <v>121</v>
      </c>
      <c r="H22" s="495"/>
      <c r="I22" s="496"/>
      <c r="J22" s="496"/>
      <c r="K22" s="496"/>
      <c r="L22" s="496"/>
      <c r="M22" s="496"/>
      <c r="N22" s="496"/>
      <c r="O22" s="496"/>
      <c r="P22" s="496"/>
      <c r="Q22" s="496"/>
      <c r="R22" s="496"/>
      <c r="S22" s="496"/>
      <c r="T22" s="497"/>
      <c r="U22" s="468">
        <f t="shared" si="1"/>
        <v>0</v>
      </c>
    </row>
    <row r="23" spans="1:21" s="27" customFormat="1" ht="57">
      <c r="A23" s="1" t="str">
        <f t="shared" si="2"/>
        <v>702</v>
      </c>
      <c r="B23" s="103" t="s">
        <v>343</v>
      </c>
      <c r="C23" s="172" t="str">
        <f t="shared" si="3"/>
        <v>1F100</v>
      </c>
      <c r="D23" s="471" t="s">
        <v>122</v>
      </c>
      <c r="E23" s="420"/>
      <c r="F23" s="420"/>
      <c r="G23" s="421" t="s">
        <v>123</v>
      </c>
      <c r="H23" s="603">
        <f t="shared" ref="H23:T23" si="4">H24+H28</f>
        <v>23075</v>
      </c>
      <c r="I23" s="604">
        <f t="shared" si="4"/>
        <v>2414</v>
      </c>
      <c r="J23" s="604">
        <f t="shared" si="4"/>
        <v>654</v>
      </c>
      <c r="K23" s="604">
        <f t="shared" si="4"/>
        <v>61356</v>
      </c>
      <c r="L23" s="604">
        <f t="shared" si="4"/>
        <v>66768</v>
      </c>
      <c r="M23" s="604">
        <f t="shared" si="4"/>
        <v>271905</v>
      </c>
      <c r="N23" s="604">
        <f t="shared" si="4"/>
        <v>1114</v>
      </c>
      <c r="O23" s="604">
        <f t="shared" si="4"/>
        <v>27450</v>
      </c>
      <c r="P23" s="604">
        <f t="shared" si="4"/>
        <v>27718</v>
      </c>
      <c r="Q23" s="604">
        <f t="shared" si="4"/>
        <v>25443</v>
      </c>
      <c r="R23" s="604">
        <f t="shared" si="4"/>
        <v>415</v>
      </c>
      <c r="S23" s="604">
        <f t="shared" si="4"/>
        <v>5349</v>
      </c>
      <c r="T23" s="605">
        <f t="shared" si="4"/>
        <v>0</v>
      </c>
      <c r="U23" s="457">
        <f t="shared" si="1"/>
        <v>513661</v>
      </c>
    </row>
    <row r="24" spans="1:21" s="27" customFormat="1" ht="14.25">
      <c r="A24" s="1" t="str">
        <f t="shared" si="2"/>
        <v>702</v>
      </c>
      <c r="B24" s="103" t="s">
        <v>343</v>
      </c>
      <c r="C24" s="172" t="str">
        <f t="shared" si="3"/>
        <v>1F110</v>
      </c>
      <c r="D24" s="425"/>
      <c r="E24" s="412" t="s">
        <v>124</v>
      </c>
      <c r="F24" s="414"/>
      <c r="G24" s="423" t="s">
        <v>125</v>
      </c>
      <c r="H24" s="110">
        <f t="shared" ref="H24:T24" si="5">SUM(H25:H27)</f>
        <v>23075</v>
      </c>
      <c r="I24" s="415">
        <f t="shared" si="5"/>
        <v>2414</v>
      </c>
      <c r="J24" s="415">
        <f t="shared" si="5"/>
        <v>654</v>
      </c>
      <c r="K24" s="415">
        <f t="shared" si="5"/>
        <v>61356</v>
      </c>
      <c r="L24" s="415">
        <f t="shared" si="5"/>
        <v>66768</v>
      </c>
      <c r="M24" s="415">
        <f t="shared" si="5"/>
        <v>271905</v>
      </c>
      <c r="N24" s="415">
        <f t="shared" si="5"/>
        <v>1114</v>
      </c>
      <c r="O24" s="415">
        <f t="shared" si="5"/>
        <v>27450</v>
      </c>
      <c r="P24" s="415">
        <f t="shared" si="5"/>
        <v>27718</v>
      </c>
      <c r="Q24" s="415">
        <f t="shared" si="5"/>
        <v>25443</v>
      </c>
      <c r="R24" s="415">
        <f t="shared" si="5"/>
        <v>415</v>
      </c>
      <c r="S24" s="415">
        <f t="shared" si="5"/>
        <v>5349</v>
      </c>
      <c r="T24" s="462">
        <f t="shared" si="5"/>
        <v>0</v>
      </c>
      <c r="U24" s="458">
        <f t="shared" si="1"/>
        <v>513661</v>
      </c>
    </row>
    <row r="25" spans="1:21" s="27" customFormat="1" ht="27.75" customHeight="1">
      <c r="A25" s="1" t="str">
        <f t="shared" si="2"/>
        <v>702</v>
      </c>
      <c r="B25" s="103" t="s">
        <v>343</v>
      </c>
      <c r="C25" s="172" t="str">
        <f t="shared" si="3"/>
        <v>1F111</v>
      </c>
      <c r="D25" s="425"/>
      <c r="E25" s="406"/>
      <c r="F25" s="414" t="s">
        <v>126</v>
      </c>
      <c r="G25" s="426" t="s">
        <v>127</v>
      </c>
      <c r="H25" s="111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  <c r="T25" s="454"/>
      <c r="U25" s="458">
        <f t="shared" si="1"/>
        <v>0</v>
      </c>
    </row>
    <row r="26" spans="1:21" s="27" customFormat="1" ht="24">
      <c r="A26" s="1" t="str">
        <f t="shared" si="2"/>
        <v>702</v>
      </c>
      <c r="B26" s="103" t="s">
        <v>343</v>
      </c>
      <c r="C26" s="172" t="str">
        <f t="shared" si="3"/>
        <v>1F112</v>
      </c>
      <c r="D26" s="425"/>
      <c r="E26" s="406"/>
      <c r="F26" s="405" t="s">
        <v>128</v>
      </c>
      <c r="G26" s="426" t="s">
        <v>129</v>
      </c>
      <c r="H26" s="111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  <c r="T26" s="454"/>
      <c r="U26" s="458">
        <f t="shared" si="1"/>
        <v>0</v>
      </c>
    </row>
    <row r="27" spans="1:21" s="27" customFormat="1" ht="14.25">
      <c r="A27" s="1" t="str">
        <f t="shared" si="2"/>
        <v>702</v>
      </c>
      <c r="B27" s="103" t="s">
        <v>343</v>
      </c>
      <c r="C27" s="172" t="str">
        <f t="shared" si="3"/>
        <v>1F113</v>
      </c>
      <c r="D27" s="425"/>
      <c r="E27" s="406"/>
      <c r="F27" s="405" t="s">
        <v>130</v>
      </c>
      <c r="G27" s="426" t="s">
        <v>131</v>
      </c>
      <c r="H27" s="111">
        <v>23075</v>
      </c>
      <c r="I27" s="416">
        <v>2414</v>
      </c>
      <c r="J27" s="416">
        <v>654</v>
      </c>
      <c r="K27" s="416">
        <v>61356</v>
      </c>
      <c r="L27" s="416">
        <v>66768</v>
      </c>
      <c r="M27" s="416">
        <v>271905</v>
      </c>
      <c r="N27" s="416">
        <v>1114</v>
      </c>
      <c r="O27" s="416">
        <v>27450</v>
      </c>
      <c r="P27" s="416">
        <v>27718</v>
      </c>
      <c r="Q27" s="416">
        <v>25443</v>
      </c>
      <c r="R27" s="416">
        <v>415</v>
      </c>
      <c r="S27" s="416">
        <v>5349</v>
      </c>
      <c r="T27" s="454"/>
      <c r="U27" s="458">
        <f t="shared" si="1"/>
        <v>513661</v>
      </c>
    </row>
    <row r="28" spans="1:21" s="27" customFormat="1" ht="40.5">
      <c r="A28" s="1" t="str">
        <f t="shared" si="2"/>
        <v>702</v>
      </c>
      <c r="B28" s="103" t="s">
        <v>343</v>
      </c>
      <c r="C28" s="172" t="str">
        <f t="shared" si="3"/>
        <v>1F120</v>
      </c>
      <c r="D28" s="425"/>
      <c r="E28" s="412" t="s">
        <v>132</v>
      </c>
      <c r="F28" s="406"/>
      <c r="G28" s="423" t="s">
        <v>133</v>
      </c>
      <c r="H28" s="606">
        <f t="shared" ref="H28:T28" si="6">H29+H30</f>
        <v>0</v>
      </c>
      <c r="I28" s="607">
        <f t="shared" si="6"/>
        <v>0</v>
      </c>
      <c r="J28" s="607">
        <f t="shared" si="6"/>
        <v>0</v>
      </c>
      <c r="K28" s="607">
        <f t="shared" si="6"/>
        <v>0</v>
      </c>
      <c r="L28" s="607">
        <f t="shared" si="6"/>
        <v>0</v>
      </c>
      <c r="M28" s="607">
        <f t="shared" si="6"/>
        <v>0</v>
      </c>
      <c r="N28" s="607">
        <f t="shared" si="6"/>
        <v>0</v>
      </c>
      <c r="O28" s="607">
        <f t="shared" si="6"/>
        <v>0</v>
      </c>
      <c r="P28" s="607">
        <f t="shared" si="6"/>
        <v>0</v>
      </c>
      <c r="Q28" s="607">
        <f t="shared" si="6"/>
        <v>0</v>
      </c>
      <c r="R28" s="607">
        <f t="shared" si="6"/>
        <v>0</v>
      </c>
      <c r="S28" s="607">
        <f t="shared" si="6"/>
        <v>0</v>
      </c>
      <c r="T28" s="608">
        <f t="shared" si="6"/>
        <v>0</v>
      </c>
      <c r="U28" s="458">
        <f t="shared" si="1"/>
        <v>0</v>
      </c>
    </row>
    <row r="29" spans="1:21" s="27" customFormat="1">
      <c r="A29" s="1" t="str">
        <f t="shared" si="2"/>
        <v>702</v>
      </c>
      <c r="B29" s="103" t="s">
        <v>343</v>
      </c>
      <c r="C29" s="172" t="str">
        <f t="shared" si="3"/>
        <v>1F121</v>
      </c>
      <c r="D29" s="427"/>
      <c r="E29" s="405"/>
      <c r="F29" s="405" t="s">
        <v>134</v>
      </c>
      <c r="G29" s="426" t="s">
        <v>135</v>
      </c>
      <c r="H29" s="111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  <c r="T29" s="454"/>
      <c r="U29" s="458">
        <f t="shared" si="1"/>
        <v>0</v>
      </c>
    </row>
    <row r="30" spans="1:21" s="27" customFormat="1" ht="13.5" thickBot="1">
      <c r="A30" s="1" t="str">
        <f t="shared" si="2"/>
        <v>702</v>
      </c>
      <c r="B30" s="103" t="s">
        <v>343</v>
      </c>
      <c r="C30" s="172" t="str">
        <f t="shared" si="3"/>
        <v>1F122</v>
      </c>
      <c r="D30" s="499"/>
      <c r="E30" s="500"/>
      <c r="F30" s="500" t="s">
        <v>136</v>
      </c>
      <c r="G30" s="501" t="s">
        <v>137</v>
      </c>
      <c r="H30" s="480"/>
      <c r="I30" s="481"/>
      <c r="J30" s="481"/>
      <c r="K30" s="481"/>
      <c r="L30" s="481"/>
      <c r="M30" s="481"/>
      <c r="N30" s="481"/>
      <c r="O30" s="481"/>
      <c r="P30" s="481"/>
      <c r="Q30" s="481"/>
      <c r="R30" s="481"/>
      <c r="S30" s="481"/>
      <c r="T30" s="482"/>
      <c r="U30" s="459">
        <f t="shared" si="1"/>
        <v>0</v>
      </c>
    </row>
    <row r="31" spans="1:21" ht="15" thickBot="1">
      <c r="A31" s="1" t="str">
        <f t="shared" si="2"/>
        <v>702</v>
      </c>
      <c r="B31" s="103" t="s">
        <v>343</v>
      </c>
      <c r="C31" s="172" t="str">
        <f t="shared" si="3"/>
        <v>1G100</v>
      </c>
      <c r="D31" s="498" t="s">
        <v>138</v>
      </c>
      <c r="E31" s="493"/>
      <c r="F31" s="493"/>
      <c r="G31" s="494" t="s">
        <v>139</v>
      </c>
      <c r="H31" s="118">
        <v>1118</v>
      </c>
      <c r="I31" s="364">
        <v>4294</v>
      </c>
      <c r="J31" s="364">
        <v>23730</v>
      </c>
      <c r="K31" s="364">
        <v>652214</v>
      </c>
      <c r="L31" s="364">
        <v>305916</v>
      </c>
      <c r="M31" s="364">
        <v>623447</v>
      </c>
      <c r="N31" s="364">
        <v>3765</v>
      </c>
      <c r="O31" s="364">
        <v>22352</v>
      </c>
      <c r="P31" s="364">
        <v>404966</v>
      </c>
      <c r="Q31" s="364">
        <v>29167</v>
      </c>
      <c r="R31" s="364">
        <v>1401</v>
      </c>
      <c r="S31" s="364">
        <v>18849</v>
      </c>
      <c r="T31" s="502"/>
      <c r="U31" s="468">
        <f t="shared" si="1"/>
        <v>2091219</v>
      </c>
    </row>
    <row r="32" spans="1:21" ht="15" thickBot="1">
      <c r="A32" s="1" t="str">
        <f t="shared" si="2"/>
        <v>702</v>
      </c>
      <c r="B32" s="103" t="s">
        <v>343</v>
      </c>
      <c r="C32" s="172" t="str">
        <f t="shared" si="3"/>
        <v>1H100</v>
      </c>
      <c r="D32" s="498" t="s">
        <v>140</v>
      </c>
      <c r="E32" s="493"/>
      <c r="F32" s="493"/>
      <c r="G32" s="494" t="s">
        <v>141</v>
      </c>
      <c r="H32" s="118"/>
      <c r="I32" s="364"/>
      <c r="J32" s="364"/>
      <c r="K32" s="364"/>
      <c r="L32" s="364"/>
      <c r="M32" s="364"/>
      <c r="N32" s="364"/>
      <c r="O32" s="364"/>
      <c r="P32" s="364"/>
      <c r="Q32" s="364"/>
      <c r="R32" s="364"/>
      <c r="S32" s="364"/>
      <c r="T32" s="502"/>
      <c r="U32" s="468">
        <f t="shared" si="1"/>
        <v>0</v>
      </c>
    </row>
    <row r="33" spans="1:21" ht="32.25" thickBot="1">
      <c r="A33" s="1" t="str">
        <f t="shared" si="2"/>
        <v>702</v>
      </c>
      <c r="B33" s="103" t="s">
        <v>343</v>
      </c>
      <c r="C33" s="172">
        <f t="shared" si="3"/>
        <v>19999</v>
      </c>
      <c r="D33" s="503">
        <v>19999</v>
      </c>
      <c r="E33" s="504"/>
      <c r="F33" s="504"/>
      <c r="G33" s="505" t="s">
        <v>142</v>
      </c>
      <c r="H33" s="476">
        <f>H32+H31+H23+H22+H21+H20+H19+H16</f>
        <v>60853</v>
      </c>
      <c r="I33" s="477">
        <f t="shared" ref="I33:T33" si="7">I32+I31+I23+I22+I21+I20+I19+I16</f>
        <v>16723</v>
      </c>
      <c r="J33" s="477">
        <f t="shared" si="7"/>
        <v>34833</v>
      </c>
      <c r="K33" s="477">
        <f t="shared" si="7"/>
        <v>723100</v>
      </c>
      <c r="L33" s="477">
        <f t="shared" si="7"/>
        <v>681475</v>
      </c>
      <c r="M33" s="477">
        <f t="shared" si="7"/>
        <v>2055201</v>
      </c>
      <c r="N33" s="477">
        <f t="shared" si="7"/>
        <v>10471</v>
      </c>
      <c r="O33" s="477">
        <f t="shared" si="7"/>
        <v>243847</v>
      </c>
      <c r="P33" s="477">
        <f t="shared" si="7"/>
        <v>651518</v>
      </c>
      <c r="Q33" s="477">
        <f t="shared" si="7"/>
        <v>114970</v>
      </c>
      <c r="R33" s="477">
        <f t="shared" si="7"/>
        <v>3898</v>
      </c>
      <c r="S33" s="477">
        <f t="shared" si="7"/>
        <v>51364</v>
      </c>
      <c r="T33" s="478">
        <f t="shared" si="7"/>
        <v>0</v>
      </c>
      <c r="U33" s="506">
        <f t="shared" si="1"/>
        <v>4648253</v>
      </c>
    </row>
    <row r="34" spans="1:21" ht="17.25" thickBot="1">
      <c r="A34" s="1" t="str">
        <f t="shared" si="2"/>
        <v>702</v>
      </c>
      <c r="B34" s="103" t="s">
        <v>343</v>
      </c>
      <c r="C34" s="172"/>
      <c r="D34" s="689" t="s">
        <v>143</v>
      </c>
      <c r="E34" s="690"/>
      <c r="F34" s="690"/>
      <c r="G34" s="690"/>
      <c r="H34" s="690"/>
      <c r="I34" s="690"/>
      <c r="J34" s="690"/>
      <c r="K34" s="690"/>
      <c r="L34" s="690"/>
      <c r="M34" s="690"/>
      <c r="N34" s="690"/>
      <c r="O34" s="690"/>
      <c r="P34" s="690"/>
      <c r="Q34" s="690"/>
      <c r="R34" s="690"/>
      <c r="S34" s="690"/>
      <c r="T34" s="690"/>
      <c r="U34" s="691"/>
    </row>
    <row r="35" spans="1:21" ht="14.25">
      <c r="A35" s="1" t="str">
        <f t="shared" si="2"/>
        <v>702</v>
      </c>
      <c r="B35" s="103" t="s">
        <v>343</v>
      </c>
      <c r="C35" s="172" t="str">
        <f t="shared" si="3"/>
        <v>2A100</v>
      </c>
      <c r="D35" s="419" t="s">
        <v>144</v>
      </c>
      <c r="E35" s="420"/>
      <c r="F35" s="420"/>
      <c r="G35" s="444" t="s">
        <v>145</v>
      </c>
      <c r="H35" s="119">
        <f t="shared" ref="H35:T35" si="8">H36+H43+H49</f>
        <v>7634</v>
      </c>
      <c r="I35" s="104">
        <f t="shared" si="8"/>
        <v>2648</v>
      </c>
      <c r="J35" s="104">
        <f t="shared" si="8"/>
        <v>0</v>
      </c>
      <c r="K35" s="104">
        <f t="shared" si="8"/>
        <v>173262</v>
      </c>
      <c r="L35" s="104">
        <f t="shared" si="8"/>
        <v>15391</v>
      </c>
      <c r="M35" s="104">
        <f t="shared" si="8"/>
        <v>898</v>
      </c>
      <c r="N35" s="104">
        <f t="shared" si="8"/>
        <v>0</v>
      </c>
      <c r="O35" s="104">
        <f t="shared" si="8"/>
        <v>434</v>
      </c>
      <c r="P35" s="104">
        <f t="shared" si="8"/>
        <v>289</v>
      </c>
      <c r="Q35" s="104">
        <f t="shared" si="8"/>
        <v>10029</v>
      </c>
      <c r="R35" s="104">
        <f t="shared" si="8"/>
        <v>0</v>
      </c>
      <c r="S35" s="104">
        <f t="shared" si="8"/>
        <v>0</v>
      </c>
      <c r="T35" s="448">
        <f t="shared" si="8"/>
        <v>0</v>
      </c>
      <c r="U35" s="457">
        <f t="shared" ref="U35:U66" si="9">SUM(H35:T35)</f>
        <v>210585</v>
      </c>
    </row>
    <row r="36" spans="1:21" ht="13.5">
      <c r="A36" s="1" t="str">
        <f t="shared" si="2"/>
        <v>702</v>
      </c>
      <c r="B36" s="103" t="s">
        <v>343</v>
      </c>
      <c r="C36" s="172" t="str">
        <f t="shared" si="3"/>
        <v>2A110</v>
      </c>
      <c r="D36" s="437"/>
      <c r="E36" s="412" t="s">
        <v>146</v>
      </c>
      <c r="F36" s="433"/>
      <c r="G36" s="445" t="s">
        <v>147</v>
      </c>
      <c r="H36" s="120">
        <f>SUM(H37:H42)</f>
        <v>0</v>
      </c>
      <c r="I36" s="121">
        <f t="shared" ref="I36:T36" si="10">SUM(I37:I42)</f>
        <v>0</v>
      </c>
      <c r="J36" s="121">
        <f t="shared" si="10"/>
        <v>0</v>
      </c>
      <c r="K36" s="121">
        <f t="shared" si="10"/>
        <v>0</v>
      </c>
      <c r="L36" s="121">
        <f t="shared" si="10"/>
        <v>0</v>
      </c>
      <c r="M36" s="121">
        <f t="shared" si="10"/>
        <v>0</v>
      </c>
      <c r="N36" s="121">
        <f t="shared" si="10"/>
        <v>0</v>
      </c>
      <c r="O36" s="121">
        <f t="shared" si="10"/>
        <v>0</v>
      </c>
      <c r="P36" s="121">
        <f t="shared" si="10"/>
        <v>0</v>
      </c>
      <c r="Q36" s="121">
        <f t="shared" si="10"/>
        <v>0</v>
      </c>
      <c r="R36" s="121">
        <f t="shared" si="10"/>
        <v>0</v>
      </c>
      <c r="S36" s="121">
        <f t="shared" si="10"/>
        <v>0</v>
      </c>
      <c r="T36" s="449">
        <f t="shared" si="10"/>
        <v>0</v>
      </c>
      <c r="U36" s="458">
        <f t="shared" si="9"/>
        <v>0</v>
      </c>
    </row>
    <row r="37" spans="1:21">
      <c r="A37" s="1" t="str">
        <f t="shared" si="2"/>
        <v>702</v>
      </c>
      <c r="B37" s="103" t="s">
        <v>343</v>
      </c>
      <c r="C37" s="172" t="str">
        <f t="shared" si="3"/>
        <v>2A111</v>
      </c>
      <c r="D37" s="427"/>
      <c r="E37" s="405"/>
      <c r="F37" s="405" t="s">
        <v>148</v>
      </c>
      <c r="G37" s="418" t="s">
        <v>149</v>
      </c>
      <c r="H37" s="117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450"/>
      <c r="U37" s="458">
        <f t="shared" si="9"/>
        <v>0</v>
      </c>
    </row>
    <row r="38" spans="1:21">
      <c r="A38" s="1" t="str">
        <f t="shared" si="2"/>
        <v>702</v>
      </c>
      <c r="B38" s="103" t="s">
        <v>343</v>
      </c>
      <c r="C38" s="172" t="str">
        <f t="shared" si="3"/>
        <v>2A112</v>
      </c>
      <c r="D38" s="427"/>
      <c r="E38" s="405"/>
      <c r="F38" s="405" t="s">
        <v>150</v>
      </c>
      <c r="G38" s="418" t="s">
        <v>151</v>
      </c>
      <c r="H38" s="117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450"/>
      <c r="U38" s="458">
        <f t="shared" si="9"/>
        <v>0</v>
      </c>
    </row>
    <row r="39" spans="1:21" ht="24">
      <c r="A39" s="1" t="str">
        <f t="shared" si="2"/>
        <v>702</v>
      </c>
      <c r="B39" s="103" t="s">
        <v>343</v>
      </c>
      <c r="C39" s="172" t="str">
        <f t="shared" si="3"/>
        <v>2A113</v>
      </c>
      <c r="D39" s="427"/>
      <c r="E39" s="405"/>
      <c r="F39" s="405" t="s">
        <v>152</v>
      </c>
      <c r="G39" s="418" t="s">
        <v>153</v>
      </c>
      <c r="H39" s="117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450"/>
      <c r="U39" s="458">
        <f t="shared" si="9"/>
        <v>0</v>
      </c>
    </row>
    <row r="40" spans="1:21">
      <c r="A40" s="1" t="str">
        <f t="shared" si="2"/>
        <v>702</v>
      </c>
      <c r="B40" s="103" t="s">
        <v>343</v>
      </c>
      <c r="C40" s="172" t="str">
        <f t="shared" si="3"/>
        <v>2A114</v>
      </c>
      <c r="D40" s="427"/>
      <c r="E40" s="405"/>
      <c r="F40" s="405" t="s">
        <v>154</v>
      </c>
      <c r="G40" s="418" t="s">
        <v>155</v>
      </c>
      <c r="H40" s="117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450"/>
      <c r="U40" s="458">
        <f t="shared" si="9"/>
        <v>0</v>
      </c>
    </row>
    <row r="41" spans="1:21">
      <c r="A41" s="1" t="str">
        <f t="shared" si="2"/>
        <v>702</v>
      </c>
      <c r="B41" s="103" t="s">
        <v>343</v>
      </c>
      <c r="C41" s="172" t="str">
        <f t="shared" si="3"/>
        <v>2A115</v>
      </c>
      <c r="D41" s="427"/>
      <c r="E41" s="405"/>
      <c r="F41" s="405" t="s">
        <v>156</v>
      </c>
      <c r="G41" s="446" t="s">
        <v>157</v>
      </c>
      <c r="H41" s="117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450"/>
      <c r="U41" s="458">
        <f t="shared" si="9"/>
        <v>0</v>
      </c>
    </row>
    <row r="42" spans="1:21">
      <c r="A42" s="1" t="str">
        <f t="shared" si="2"/>
        <v>702</v>
      </c>
      <c r="B42" s="103" t="s">
        <v>343</v>
      </c>
      <c r="C42" s="172" t="str">
        <f t="shared" si="3"/>
        <v>2A116</v>
      </c>
      <c r="D42" s="427"/>
      <c r="E42" s="405"/>
      <c r="F42" s="405" t="s">
        <v>158</v>
      </c>
      <c r="G42" s="418" t="s">
        <v>159</v>
      </c>
      <c r="H42" s="117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450"/>
      <c r="U42" s="458">
        <f t="shared" si="9"/>
        <v>0</v>
      </c>
    </row>
    <row r="43" spans="1:21" ht="13.5">
      <c r="A43" s="1" t="str">
        <f t="shared" si="2"/>
        <v>702</v>
      </c>
      <c r="B43" s="103" t="s">
        <v>343</v>
      </c>
      <c r="C43" s="172" t="str">
        <f t="shared" si="3"/>
        <v>2A120</v>
      </c>
      <c r="D43" s="437"/>
      <c r="E43" s="412" t="s">
        <v>160</v>
      </c>
      <c r="F43" s="405"/>
      <c r="G43" s="445" t="s">
        <v>161</v>
      </c>
      <c r="H43" s="108">
        <f t="shared" ref="H43:T43" si="11">SUM(H44:H48)</f>
        <v>0</v>
      </c>
      <c r="I43" s="109">
        <f t="shared" si="11"/>
        <v>0</v>
      </c>
      <c r="J43" s="109">
        <f t="shared" si="11"/>
        <v>0</v>
      </c>
      <c r="K43" s="109">
        <f t="shared" si="11"/>
        <v>0</v>
      </c>
      <c r="L43" s="109">
        <f t="shared" si="11"/>
        <v>0</v>
      </c>
      <c r="M43" s="109">
        <f t="shared" si="11"/>
        <v>0</v>
      </c>
      <c r="N43" s="109">
        <f t="shared" si="11"/>
        <v>0</v>
      </c>
      <c r="O43" s="109">
        <f t="shared" si="11"/>
        <v>0</v>
      </c>
      <c r="P43" s="109">
        <f t="shared" si="11"/>
        <v>0</v>
      </c>
      <c r="Q43" s="109">
        <f t="shared" si="11"/>
        <v>0</v>
      </c>
      <c r="R43" s="109">
        <f t="shared" si="11"/>
        <v>0</v>
      </c>
      <c r="S43" s="109">
        <f t="shared" si="11"/>
        <v>0</v>
      </c>
      <c r="T43" s="451">
        <f t="shared" si="11"/>
        <v>0</v>
      </c>
      <c r="U43" s="458">
        <f t="shared" si="9"/>
        <v>0</v>
      </c>
    </row>
    <row r="44" spans="1:21">
      <c r="A44" s="1" t="str">
        <f t="shared" si="2"/>
        <v>702</v>
      </c>
      <c r="B44" s="103" t="s">
        <v>343</v>
      </c>
      <c r="C44" s="172" t="str">
        <f t="shared" si="3"/>
        <v>2A121</v>
      </c>
      <c r="D44" s="427"/>
      <c r="E44" s="405"/>
      <c r="F44" s="405" t="s">
        <v>162</v>
      </c>
      <c r="G44" s="418" t="s">
        <v>163</v>
      </c>
      <c r="H44" s="117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450"/>
      <c r="U44" s="458">
        <f t="shared" si="9"/>
        <v>0</v>
      </c>
    </row>
    <row r="45" spans="1:21">
      <c r="A45" s="1" t="str">
        <f t="shared" si="2"/>
        <v>702</v>
      </c>
      <c r="B45" s="103" t="s">
        <v>343</v>
      </c>
      <c r="C45" s="172" t="str">
        <f t="shared" si="3"/>
        <v>2A122</v>
      </c>
      <c r="D45" s="427"/>
      <c r="E45" s="405"/>
      <c r="F45" s="405" t="s">
        <v>164</v>
      </c>
      <c r="G45" s="418" t="s">
        <v>165</v>
      </c>
      <c r="H45" s="117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450"/>
      <c r="U45" s="458">
        <f t="shared" si="9"/>
        <v>0</v>
      </c>
    </row>
    <row r="46" spans="1:21">
      <c r="A46" s="1" t="str">
        <f t="shared" si="2"/>
        <v>702</v>
      </c>
      <c r="B46" s="103" t="s">
        <v>343</v>
      </c>
      <c r="C46" s="172" t="str">
        <f t="shared" si="3"/>
        <v>2A123</v>
      </c>
      <c r="D46" s="427"/>
      <c r="E46" s="405"/>
      <c r="F46" s="405" t="s">
        <v>166</v>
      </c>
      <c r="G46" s="418" t="s">
        <v>167</v>
      </c>
      <c r="H46" s="117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450"/>
      <c r="U46" s="458">
        <f t="shared" si="9"/>
        <v>0</v>
      </c>
    </row>
    <row r="47" spans="1:21">
      <c r="A47" s="1" t="str">
        <f t="shared" si="2"/>
        <v>702</v>
      </c>
      <c r="B47" s="103" t="s">
        <v>343</v>
      </c>
      <c r="C47" s="172" t="str">
        <f t="shared" si="3"/>
        <v>2A124</v>
      </c>
      <c r="D47" s="427"/>
      <c r="E47" s="405"/>
      <c r="F47" s="405" t="s">
        <v>168</v>
      </c>
      <c r="G47" s="446" t="s">
        <v>169</v>
      </c>
      <c r="H47" s="117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450"/>
      <c r="U47" s="458">
        <f t="shared" si="9"/>
        <v>0</v>
      </c>
    </row>
    <row r="48" spans="1:21">
      <c r="A48" s="1" t="str">
        <f t="shared" si="2"/>
        <v>702</v>
      </c>
      <c r="B48" s="103" t="s">
        <v>343</v>
      </c>
      <c r="C48" s="172" t="str">
        <f t="shared" si="3"/>
        <v>2A125</v>
      </c>
      <c r="D48" s="427"/>
      <c r="E48" s="405"/>
      <c r="F48" s="405" t="s">
        <v>170</v>
      </c>
      <c r="G48" s="418" t="s">
        <v>171</v>
      </c>
      <c r="H48" s="117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450"/>
      <c r="U48" s="458">
        <f t="shared" si="9"/>
        <v>0</v>
      </c>
    </row>
    <row r="49" spans="1:21" ht="13.5">
      <c r="A49" s="1" t="str">
        <f t="shared" si="2"/>
        <v>702</v>
      </c>
      <c r="B49" s="103" t="s">
        <v>343</v>
      </c>
      <c r="C49" s="172" t="str">
        <f t="shared" si="3"/>
        <v>2A130</v>
      </c>
      <c r="D49" s="437"/>
      <c r="E49" s="412" t="s">
        <v>172</v>
      </c>
      <c r="F49" s="405"/>
      <c r="G49" s="417" t="s">
        <v>173</v>
      </c>
      <c r="H49" s="108">
        <f t="shared" ref="H49:T49" si="12">SUM(H50:H51)</f>
        <v>7634</v>
      </c>
      <c r="I49" s="109">
        <f t="shared" si="12"/>
        <v>2648</v>
      </c>
      <c r="J49" s="109">
        <f t="shared" si="12"/>
        <v>0</v>
      </c>
      <c r="K49" s="109">
        <f t="shared" si="12"/>
        <v>173262</v>
      </c>
      <c r="L49" s="109">
        <f t="shared" si="12"/>
        <v>15391</v>
      </c>
      <c r="M49" s="109">
        <f t="shared" si="12"/>
        <v>898</v>
      </c>
      <c r="N49" s="109">
        <f t="shared" si="12"/>
        <v>0</v>
      </c>
      <c r="O49" s="109">
        <f t="shared" si="12"/>
        <v>434</v>
      </c>
      <c r="P49" s="109">
        <f t="shared" si="12"/>
        <v>289</v>
      </c>
      <c r="Q49" s="109">
        <f t="shared" si="12"/>
        <v>10029</v>
      </c>
      <c r="R49" s="109">
        <f t="shared" si="12"/>
        <v>0</v>
      </c>
      <c r="S49" s="109">
        <f t="shared" si="12"/>
        <v>0</v>
      </c>
      <c r="T49" s="451">
        <f t="shared" si="12"/>
        <v>0</v>
      </c>
      <c r="U49" s="458">
        <f t="shared" si="9"/>
        <v>210585</v>
      </c>
    </row>
    <row r="50" spans="1:21">
      <c r="A50" s="1" t="str">
        <f t="shared" si="2"/>
        <v>702</v>
      </c>
      <c r="B50" s="103" t="s">
        <v>343</v>
      </c>
      <c r="C50" s="172" t="str">
        <f t="shared" si="3"/>
        <v>2A131</v>
      </c>
      <c r="D50" s="427"/>
      <c r="E50" s="405"/>
      <c r="F50" s="405" t="s">
        <v>174</v>
      </c>
      <c r="G50" s="446" t="s">
        <v>175</v>
      </c>
      <c r="H50" s="117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450"/>
      <c r="U50" s="458">
        <f t="shared" si="9"/>
        <v>0</v>
      </c>
    </row>
    <row r="51" spans="1:21" ht="13.5" thickBot="1">
      <c r="A51" s="1" t="str">
        <f t="shared" si="2"/>
        <v>702</v>
      </c>
      <c r="B51" s="103" t="s">
        <v>343</v>
      </c>
      <c r="C51" s="172" t="str">
        <f t="shared" si="3"/>
        <v>2A132</v>
      </c>
      <c r="D51" s="507"/>
      <c r="E51" s="500"/>
      <c r="F51" s="500" t="s">
        <v>176</v>
      </c>
      <c r="G51" s="508" t="s">
        <v>177</v>
      </c>
      <c r="H51" s="447">
        <v>7634</v>
      </c>
      <c r="I51" s="368">
        <v>2648</v>
      </c>
      <c r="J51" s="368"/>
      <c r="K51" s="368">
        <v>173262</v>
      </c>
      <c r="L51" s="368">
        <v>15391</v>
      </c>
      <c r="M51" s="368">
        <v>898</v>
      </c>
      <c r="N51" s="368"/>
      <c r="O51" s="368">
        <v>434</v>
      </c>
      <c r="P51" s="368">
        <v>289</v>
      </c>
      <c r="Q51" s="368">
        <v>10029</v>
      </c>
      <c r="R51" s="368"/>
      <c r="S51" s="368"/>
      <c r="T51" s="455"/>
      <c r="U51" s="459">
        <f>SUM(H51:T51)</f>
        <v>210585</v>
      </c>
    </row>
    <row r="52" spans="1:21" ht="15" thickBot="1">
      <c r="A52" s="1" t="str">
        <f t="shared" si="2"/>
        <v>702</v>
      </c>
      <c r="B52" s="103" t="s">
        <v>343</v>
      </c>
      <c r="C52" s="172" t="str">
        <f t="shared" si="3"/>
        <v>2B100</v>
      </c>
      <c r="D52" s="492" t="s">
        <v>178</v>
      </c>
      <c r="E52" s="509"/>
      <c r="F52" s="510"/>
      <c r="G52" s="511" t="s">
        <v>179</v>
      </c>
      <c r="H52" s="118"/>
      <c r="I52" s="364"/>
      <c r="J52" s="364"/>
      <c r="K52" s="364"/>
      <c r="L52" s="364"/>
      <c r="M52" s="364"/>
      <c r="N52" s="364"/>
      <c r="O52" s="364"/>
      <c r="P52" s="364"/>
      <c r="Q52" s="364"/>
      <c r="R52" s="364"/>
      <c r="S52" s="364"/>
      <c r="T52" s="502"/>
      <c r="U52" s="468">
        <f t="shared" si="9"/>
        <v>0</v>
      </c>
    </row>
    <row r="53" spans="1:21" ht="15" thickBot="1">
      <c r="A53" s="1" t="str">
        <f t="shared" si="2"/>
        <v>702</v>
      </c>
      <c r="B53" s="103" t="s">
        <v>343</v>
      </c>
      <c r="C53" s="172" t="str">
        <f t="shared" si="3"/>
        <v>2C100</v>
      </c>
      <c r="D53" s="492" t="s">
        <v>180</v>
      </c>
      <c r="E53" s="510"/>
      <c r="F53" s="510"/>
      <c r="G53" s="511" t="s">
        <v>181</v>
      </c>
      <c r="H53" s="118"/>
      <c r="I53" s="364"/>
      <c r="J53" s="364"/>
      <c r="K53" s="364"/>
      <c r="L53" s="364"/>
      <c r="M53" s="364"/>
      <c r="N53" s="364"/>
      <c r="O53" s="364"/>
      <c r="P53" s="364"/>
      <c r="Q53" s="364"/>
      <c r="R53" s="364"/>
      <c r="S53" s="364"/>
      <c r="T53" s="502"/>
      <c r="U53" s="468">
        <f t="shared" si="9"/>
        <v>0</v>
      </c>
    </row>
    <row r="54" spans="1:21" ht="15" thickBot="1">
      <c r="A54" s="1" t="str">
        <f t="shared" si="2"/>
        <v>702</v>
      </c>
      <c r="B54" s="103" t="s">
        <v>343</v>
      </c>
      <c r="C54" s="172" t="str">
        <f t="shared" si="3"/>
        <v>2D100</v>
      </c>
      <c r="D54" s="492" t="s">
        <v>182</v>
      </c>
      <c r="E54" s="510"/>
      <c r="F54" s="510"/>
      <c r="G54" s="511" t="s">
        <v>183</v>
      </c>
      <c r="H54" s="118">
        <v>52555</v>
      </c>
      <c r="I54" s="364">
        <v>5872</v>
      </c>
      <c r="J54" s="364">
        <v>138</v>
      </c>
      <c r="K54" s="364">
        <v>34789</v>
      </c>
      <c r="L54" s="364">
        <v>24582</v>
      </c>
      <c r="M54" s="364">
        <v>1169509</v>
      </c>
      <c r="N54" s="364">
        <v>234</v>
      </c>
      <c r="O54" s="364">
        <v>1879</v>
      </c>
      <c r="P54" s="364">
        <v>2452</v>
      </c>
      <c r="Q54" s="364">
        <v>2185</v>
      </c>
      <c r="R54" s="364">
        <v>87</v>
      </c>
      <c r="S54" s="364">
        <v>1125</v>
      </c>
      <c r="T54" s="502"/>
      <c r="U54" s="468">
        <f>SUM(H54:T54)</f>
        <v>1295407</v>
      </c>
    </row>
    <row r="55" spans="1:21" ht="14.25">
      <c r="A55" s="1" t="str">
        <f t="shared" si="2"/>
        <v>702</v>
      </c>
      <c r="B55" s="103" t="s">
        <v>343</v>
      </c>
      <c r="C55" s="172" t="str">
        <f t="shared" si="3"/>
        <v>2E100</v>
      </c>
      <c r="D55" s="471" t="s">
        <v>184</v>
      </c>
      <c r="E55" s="472"/>
      <c r="F55" s="472"/>
      <c r="G55" s="444" t="s">
        <v>185</v>
      </c>
      <c r="H55" s="124">
        <f t="shared" ref="H55:T55" si="13">H56+H57+H60</f>
        <v>22760084</v>
      </c>
      <c r="I55" s="125">
        <f t="shared" si="13"/>
        <v>935</v>
      </c>
      <c r="J55" s="125">
        <f t="shared" si="13"/>
        <v>0</v>
      </c>
      <c r="K55" s="125">
        <f t="shared" si="13"/>
        <v>5192</v>
      </c>
      <c r="L55" s="125">
        <f t="shared" si="13"/>
        <v>18966</v>
      </c>
      <c r="M55" s="125">
        <f t="shared" si="13"/>
        <v>73855</v>
      </c>
      <c r="N55" s="125">
        <f t="shared" si="13"/>
        <v>0</v>
      </c>
      <c r="O55" s="125">
        <f t="shared" si="13"/>
        <v>35963</v>
      </c>
      <c r="P55" s="125">
        <f t="shared" si="13"/>
        <v>23968</v>
      </c>
      <c r="Q55" s="125">
        <f t="shared" si="13"/>
        <v>630</v>
      </c>
      <c r="R55" s="125">
        <f t="shared" si="13"/>
        <v>0</v>
      </c>
      <c r="S55" s="125">
        <f t="shared" si="13"/>
        <v>0</v>
      </c>
      <c r="T55" s="512">
        <f t="shared" si="13"/>
        <v>0</v>
      </c>
      <c r="U55" s="457">
        <f t="shared" si="9"/>
        <v>22919593</v>
      </c>
    </row>
    <row r="56" spans="1:21" ht="13.5">
      <c r="A56" s="1" t="str">
        <f t="shared" si="2"/>
        <v>702</v>
      </c>
      <c r="B56" s="103" t="s">
        <v>343</v>
      </c>
      <c r="C56" s="172" t="str">
        <f t="shared" si="3"/>
        <v>2E110</v>
      </c>
      <c r="D56" s="440"/>
      <c r="E56" s="435" t="s">
        <v>186</v>
      </c>
      <c r="F56" s="436"/>
      <c r="G56" s="417" t="s">
        <v>187</v>
      </c>
      <c r="H56" s="114"/>
      <c r="I56" s="413"/>
      <c r="J56" s="413"/>
      <c r="K56" s="413"/>
      <c r="L56" s="413"/>
      <c r="M56" s="413"/>
      <c r="N56" s="413"/>
      <c r="O56" s="413"/>
      <c r="P56" s="413"/>
      <c r="Q56" s="413"/>
      <c r="R56" s="413"/>
      <c r="S56" s="413"/>
      <c r="T56" s="452"/>
      <c r="U56" s="458">
        <f t="shared" si="9"/>
        <v>0</v>
      </c>
    </row>
    <row r="57" spans="1:21" ht="13.5">
      <c r="A57" s="1" t="str">
        <f t="shared" si="2"/>
        <v>702</v>
      </c>
      <c r="B57" s="103" t="s">
        <v>343</v>
      </c>
      <c r="C57" s="172" t="str">
        <f t="shared" si="3"/>
        <v>2E120</v>
      </c>
      <c r="D57" s="440"/>
      <c r="E57" s="435" t="s">
        <v>188</v>
      </c>
      <c r="F57" s="436"/>
      <c r="G57" s="417" t="s">
        <v>189</v>
      </c>
      <c r="H57" s="122">
        <f t="shared" ref="H57:T57" si="14">SUM(H58:H59)</f>
        <v>1528813</v>
      </c>
      <c r="I57" s="123">
        <f t="shared" si="14"/>
        <v>53</v>
      </c>
      <c r="J57" s="123">
        <f t="shared" si="14"/>
        <v>0</v>
      </c>
      <c r="K57" s="123">
        <f t="shared" si="14"/>
        <v>294</v>
      </c>
      <c r="L57" s="123">
        <f t="shared" si="14"/>
        <v>1075</v>
      </c>
      <c r="M57" s="123">
        <f t="shared" si="14"/>
        <v>4188</v>
      </c>
      <c r="N57" s="123">
        <f t="shared" si="14"/>
        <v>0</v>
      </c>
      <c r="O57" s="123">
        <f t="shared" si="14"/>
        <v>2039</v>
      </c>
      <c r="P57" s="123">
        <f t="shared" si="14"/>
        <v>1359</v>
      </c>
      <c r="Q57" s="123">
        <f t="shared" si="14"/>
        <v>36</v>
      </c>
      <c r="R57" s="123">
        <f t="shared" si="14"/>
        <v>0</v>
      </c>
      <c r="S57" s="123">
        <f t="shared" si="14"/>
        <v>0</v>
      </c>
      <c r="T57" s="453">
        <f t="shared" si="14"/>
        <v>0</v>
      </c>
      <c r="U57" s="458">
        <f t="shared" si="9"/>
        <v>1537857</v>
      </c>
    </row>
    <row r="58" spans="1:21" ht="24">
      <c r="A58" s="1" t="str">
        <f t="shared" si="2"/>
        <v>702</v>
      </c>
      <c r="B58" s="103" t="s">
        <v>343</v>
      </c>
      <c r="C58" s="172" t="str">
        <f t="shared" si="3"/>
        <v>2E121</v>
      </c>
      <c r="D58" s="441"/>
      <c r="E58" s="414"/>
      <c r="F58" s="414" t="s">
        <v>190</v>
      </c>
      <c r="G58" s="418" t="s">
        <v>191</v>
      </c>
      <c r="H58" s="114">
        <v>1528813</v>
      </c>
      <c r="I58" s="413">
        <v>53</v>
      </c>
      <c r="J58" s="413"/>
      <c r="K58" s="413">
        <v>294</v>
      </c>
      <c r="L58" s="413">
        <v>1075</v>
      </c>
      <c r="M58" s="413">
        <v>4188</v>
      </c>
      <c r="N58" s="413"/>
      <c r="O58" s="413">
        <v>2039</v>
      </c>
      <c r="P58" s="413">
        <v>1359</v>
      </c>
      <c r="Q58" s="413">
        <v>36</v>
      </c>
      <c r="R58" s="413"/>
      <c r="S58" s="413"/>
      <c r="T58" s="452"/>
      <c r="U58" s="458">
        <f t="shared" si="9"/>
        <v>1537857</v>
      </c>
    </row>
    <row r="59" spans="1:21" ht="24">
      <c r="A59" s="1" t="str">
        <f t="shared" si="2"/>
        <v>702</v>
      </c>
      <c r="B59" s="103" t="s">
        <v>343</v>
      </c>
      <c r="C59" s="172" t="str">
        <f t="shared" si="3"/>
        <v>2E122</v>
      </c>
      <c r="D59" s="441"/>
      <c r="E59" s="414"/>
      <c r="F59" s="414" t="s">
        <v>192</v>
      </c>
      <c r="G59" s="418" t="s">
        <v>193</v>
      </c>
      <c r="H59" s="114"/>
      <c r="I59" s="413"/>
      <c r="J59" s="413"/>
      <c r="K59" s="413"/>
      <c r="L59" s="413"/>
      <c r="M59" s="413"/>
      <c r="N59" s="413"/>
      <c r="O59" s="413"/>
      <c r="P59" s="413"/>
      <c r="Q59" s="413"/>
      <c r="R59" s="413"/>
      <c r="S59" s="413"/>
      <c r="T59" s="452"/>
      <c r="U59" s="458">
        <f t="shared" si="9"/>
        <v>0</v>
      </c>
    </row>
    <row r="60" spans="1:21" ht="27.75" thickBot="1">
      <c r="A60" s="1" t="str">
        <f t="shared" si="2"/>
        <v>702</v>
      </c>
      <c r="B60" s="103" t="s">
        <v>343</v>
      </c>
      <c r="C60" s="172" t="str">
        <f t="shared" si="3"/>
        <v>2E130</v>
      </c>
      <c r="D60" s="513"/>
      <c r="E60" s="514" t="s">
        <v>194</v>
      </c>
      <c r="F60" s="515"/>
      <c r="G60" s="516" t="s">
        <v>195</v>
      </c>
      <c r="H60" s="489">
        <v>21231271</v>
      </c>
      <c r="I60" s="490">
        <v>882</v>
      </c>
      <c r="J60" s="490"/>
      <c r="K60" s="490">
        <v>4898</v>
      </c>
      <c r="L60" s="490">
        <v>17891</v>
      </c>
      <c r="M60" s="490">
        <v>69667</v>
      </c>
      <c r="N60" s="490"/>
      <c r="O60" s="490">
        <v>33924</v>
      </c>
      <c r="P60" s="490">
        <v>22609</v>
      </c>
      <c r="Q60" s="490">
        <v>594</v>
      </c>
      <c r="R60" s="490"/>
      <c r="S60" s="490"/>
      <c r="T60" s="491"/>
      <c r="U60" s="459">
        <f t="shared" si="9"/>
        <v>21381736</v>
      </c>
    </row>
    <row r="61" spans="1:21" ht="14.25">
      <c r="A61" s="1" t="str">
        <f t="shared" si="2"/>
        <v>702</v>
      </c>
      <c r="B61" s="103" t="s">
        <v>343</v>
      </c>
      <c r="C61" s="172" t="str">
        <f t="shared" si="3"/>
        <v>2F100</v>
      </c>
      <c r="D61" s="471" t="s">
        <v>196</v>
      </c>
      <c r="E61" s="472"/>
      <c r="F61" s="472"/>
      <c r="G61" s="517" t="s">
        <v>197</v>
      </c>
      <c r="H61" s="127">
        <f>H62+H66</f>
        <v>0</v>
      </c>
      <c r="I61" s="127">
        <f t="shared" ref="I61:T61" si="15">I62+I66</f>
        <v>0</v>
      </c>
      <c r="J61" s="127">
        <f t="shared" si="15"/>
        <v>0</v>
      </c>
      <c r="K61" s="127">
        <f t="shared" si="15"/>
        <v>0</v>
      </c>
      <c r="L61" s="127">
        <f t="shared" si="15"/>
        <v>0</v>
      </c>
      <c r="M61" s="127">
        <f t="shared" si="15"/>
        <v>0</v>
      </c>
      <c r="N61" s="127">
        <f t="shared" si="15"/>
        <v>0</v>
      </c>
      <c r="O61" s="127">
        <f t="shared" si="15"/>
        <v>0</v>
      </c>
      <c r="P61" s="127">
        <f t="shared" si="15"/>
        <v>0</v>
      </c>
      <c r="Q61" s="127">
        <f t="shared" si="15"/>
        <v>0</v>
      </c>
      <c r="R61" s="127">
        <f t="shared" si="15"/>
        <v>0</v>
      </c>
      <c r="S61" s="127">
        <f t="shared" si="15"/>
        <v>0</v>
      </c>
      <c r="T61" s="127">
        <f t="shared" si="15"/>
        <v>0</v>
      </c>
      <c r="U61" s="457">
        <f t="shared" si="9"/>
        <v>0</v>
      </c>
    </row>
    <row r="62" spans="1:21" ht="13.5">
      <c r="A62" s="1" t="str">
        <f t="shared" si="2"/>
        <v>702</v>
      </c>
      <c r="B62" s="103" t="s">
        <v>343</v>
      </c>
      <c r="C62" s="172" t="str">
        <f t="shared" si="3"/>
        <v>2F110</v>
      </c>
      <c r="D62" s="440"/>
      <c r="E62" s="435" t="s">
        <v>198</v>
      </c>
      <c r="F62" s="434"/>
      <c r="G62" s="417" t="s">
        <v>199</v>
      </c>
      <c r="H62" s="123">
        <f>SUM(H63:H65)</f>
        <v>0</v>
      </c>
      <c r="I62" s="123">
        <f t="shared" ref="I62:T62" si="16">SUM(I63:I65)</f>
        <v>0</v>
      </c>
      <c r="J62" s="123">
        <f t="shared" si="16"/>
        <v>0</v>
      </c>
      <c r="K62" s="123">
        <f t="shared" si="16"/>
        <v>0</v>
      </c>
      <c r="L62" s="123">
        <f t="shared" si="16"/>
        <v>0</v>
      </c>
      <c r="M62" s="123">
        <f t="shared" si="16"/>
        <v>0</v>
      </c>
      <c r="N62" s="123">
        <f t="shared" si="16"/>
        <v>0</v>
      </c>
      <c r="O62" s="123">
        <f t="shared" si="16"/>
        <v>0</v>
      </c>
      <c r="P62" s="123">
        <f t="shared" si="16"/>
        <v>0</v>
      </c>
      <c r="Q62" s="123">
        <f t="shared" si="16"/>
        <v>0</v>
      </c>
      <c r="R62" s="123">
        <f t="shared" si="16"/>
        <v>0</v>
      </c>
      <c r="S62" s="123">
        <f t="shared" si="16"/>
        <v>0</v>
      </c>
      <c r="T62" s="123">
        <f t="shared" si="16"/>
        <v>0</v>
      </c>
      <c r="U62" s="458">
        <f t="shared" si="9"/>
        <v>0</v>
      </c>
    </row>
    <row r="63" spans="1:21" ht="24">
      <c r="A63" s="1" t="str">
        <f t="shared" si="2"/>
        <v>702</v>
      </c>
      <c r="B63" s="103" t="s">
        <v>343</v>
      </c>
      <c r="C63" s="172" t="str">
        <f t="shared" si="3"/>
        <v>2F111</v>
      </c>
      <c r="D63" s="440"/>
      <c r="E63" s="435"/>
      <c r="F63" s="414" t="s">
        <v>200</v>
      </c>
      <c r="G63" s="418" t="s">
        <v>201</v>
      </c>
      <c r="H63" s="114"/>
      <c r="I63" s="413"/>
      <c r="J63" s="413"/>
      <c r="K63" s="413"/>
      <c r="L63" s="413"/>
      <c r="M63" s="413"/>
      <c r="N63" s="413"/>
      <c r="O63" s="413"/>
      <c r="P63" s="413"/>
      <c r="Q63" s="413"/>
      <c r="R63" s="413"/>
      <c r="S63" s="413"/>
      <c r="T63" s="452"/>
      <c r="U63" s="458">
        <f t="shared" si="9"/>
        <v>0</v>
      </c>
    </row>
    <row r="64" spans="1:21" ht="27.75" customHeight="1">
      <c r="A64" s="1" t="str">
        <f t="shared" si="2"/>
        <v>702</v>
      </c>
      <c r="B64" s="103" t="s">
        <v>343</v>
      </c>
      <c r="C64" s="172" t="str">
        <f t="shared" si="3"/>
        <v>2F112</v>
      </c>
      <c r="D64" s="442"/>
      <c r="E64" s="435"/>
      <c r="F64" s="414" t="s">
        <v>202</v>
      </c>
      <c r="G64" s="418" t="s">
        <v>203</v>
      </c>
      <c r="H64" s="114"/>
      <c r="I64" s="413"/>
      <c r="J64" s="413"/>
      <c r="K64" s="413"/>
      <c r="L64" s="413"/>
      <c r="M64" s="413"/>
      <c r="N64" s="413"/>
      <c r="O64" s="413"/>
      <c r="P64" s="413"/>
      <c r="Q64" s="413"/>
      <c r="R64" s="413"/>
      <c r="S64" s="413"/>
      <c r="T64" s="452"/>
      <c r="U64" s="458">
        <f t="shared" si="9"/>
        <v>0</v>
      </c>
    </row>
    <row r="65" spans="1:21" ht="13.5">
      <c r="A65" s="1" t="str">
        <f t="shared" si="2"/>
        <v>702</v>
      </c>
      <c r="B65" s="103" t="s">
        <v>343</v>
      </c>
      <c r="C65" s="172" t="str">
        <f t="shared" si="3"/>
        <v>2F113</v>
      </c>
      <c r="D65" s="442"/>
      <c r="E65" s="435"/>
      <c r="F65" s="414" t="s">
        <v>204</v>
      </c>
      <c r="G65" s="418" t="s">
        <v>205</v>
      </c>
      <c r="H65" s="114"/>
      <c r="I65" s="413"/>
      <c r="J65" s="413"/>
      <c r="K65" s="413"/>
      <c r="L65" s="413"/>
      <c r="M65" s="413"/>
      <c r="N65" s="413"/>
      <c r="O65" s="413"/>
      <c r="P65" s="413"/>
      <c r="Q65" s="413"/>
      <c r="R65" s="413"/>
      <c r="S65" s="413"/>
      <c r="T65" s="452"/>
      <c r="U65" s="458">
        <f t="shared" si="9"/>
        <v>0</v>
      </c>
    </row>
    <row r="66" spans="1:21" ht="14.25" thickBot="1">
      <c r="A66" s="1" t="str">
        <f t="shared" si="2"/>
        <v>702</v>
      </c>
      <c r="B66" s="103" t="s">
        <v>343</v>
      </c>
      <c r="C66" s="172" t="str">
        <f t="shared" si="3"/>
        <v>2F120</v>
      </c>
      <c r="D66" s="519"/>
      <c r="E66" s="615" t="s">
        <v>206</v>
      </c>
      <c r="F66" s="617"/>
      <c r="G66" s="616" t="s">
        <v>207</v>
      </c>
      <c r="H66" s="489"/>
      <c r="I66" s="490"/>
      <c r="J66" s="490"/>
      <c r="K66" s="490"/>
      <c r="L66" s="490"/>
      <c r="M66" s="490"/>
      <c r="N66" s="490"/>
      <c r="O66" s="490"/>
      <c r="P66" s="490"/>
      <c r="Q66" s="490"/>
      <c r="R66" s="490"/>
      <c r="S66" s="490"/>
      <c r="T66" s="491"/>
      <c r="U66" s="459">
        <f t="shared" si="9"/>
        <v>0</v>
      </c>
    </row>
    <row r="67" spans="1:21" ht="14.25">
      <c r="A67" s="1" t="str">
        <f t="shared" si="2"/>
        <v>702</v>
      </c>
      <c r="B67" s="103" t="s">
        <v>343</v>
      </c>
      <c r="C67" s="172" t="str">
        <f t="shared" si="3"/>
        <v>2G100</v>
      </c>
      <c r="D67" s="471" t="s">
        <v>208</v>
      </c>
      <c r="E67" s="472"/>
      <c r="F67" s="472"/>
      <c r="G67" s="444" t="s">
        <v>209</v>
      </c>
      <c r="H67" s="126">
        <f t="shared" ref="H67:T67" si="17">H68+H74+H80</f>
        <v>21637272</v>
      </c>
      <c r="I67" s="127">
        <f t="shared" si="17"/>
        <v>242997</v>
      </c>
      <c r="J67" s="127">
        <f t="shared" si="17"/>
        <v>251555</v>
      </c>
      <c r="K67" s="127">
        <f t="shared" si="17"/>
        <v>15754348</v>
      </c>
      <c r="L67" s="127">
        <f t="shared" si="17"/>
        <v>9725802</v>
      </c>
      <c r="M67" s="127">
        <f t="shared" si="17"/>
        <v>33438898</v>
      </c>
      <c r="N67" s="127">
        <f t="shared" si="17"/>
        <v>136751</v>
      </c>
      <c r="O67" s="127">
        <f t="shared" si="17"/>
        <v>4407723</v>
      </c>
      <c r="P67" s="127">
        <f t="shared" si="17"/>
        <v>3822445</v>
      </c>
      <c r="Q67" s="127">
        <f t="shared" si="17"/>
        <v>1801072</v>
      </c>
      <c r="R67" s="127">
        <f t="shared" si="17"/>
        <v>50884</v>
      </c>
      <c r="S67" s="127">
        <f t="shared" si="17"/>
        <v>662727</v>
      </c>
      <c r="T67" s="518">
        <f t="shared" si="17"/>
        <v>0</v>
      </c>
      <c r="U67" s="457">
        <f t="shared" ref="U67:U98" si="18">SUM(H67:T67)</f>
        <v>91932474</v>
      </c>
    </row>
    <row r="68" spans="1:21" ht="27">
      <c r="A68" s="1" t="str">
        <f t="shared" si="2"/>
        <v>702</v>
      </c>
      <c r="B68" s="103" t="s">
        <v>343</v>
      </c>
      <c r="C68" s="172" t="str">
        <f t="shared" si="3"/>
        <v>2G110</v>
      </c>
      <c r="D68" s="440"/>
      <c r="E68" s="435" t="s">
        <v>210</v>
      </c>
      <c r="F68" s="436"/>
      <c r="G68" s="417" t="s">
        <v>211</v>
      </c>
      <c r="H68" s="122">
        <f t="shared" ref="H68:T68" si="19">SUM(H69:H73)</f>
        <v>21205809</v>
      </c>
      <c r="I68" s="123">
        <f t="shared" si="19"/>
        <v>236714</v>
      </c>
      <c r="J68" s="123">
        <f t="shared" si="19"/>
        <v>249546</v>
      </c>
      <c r="K68" s="123">
        <f t="shared" si="19"/>
        <v>15645116</v>
      </c>
      <c r="L68" s="123">
        <f t="shared" si="19"/>
        <v>9222001</v>
      </c>
      <c r="M68" s="123">
        <f t="shared" si="19"/>
        <v>31985493</v>
      </c>
      <c r="N68" s="123">
        <f t="shared" si="19"/>
        <v>133327</v>
      </c>
      <c r="O68" s="123">
        <f t="shared" si="19"/>
        <v>4370696</v>
      </c>
      <c r="P68" s="123">
        <f t="shared" si="19"/>
        <v>3693564</v>
      </c>
      <c r="Q68" s="123">
        <f t="shared" si="19"/>
        <v>1772585</v>
      </c>
      <c r="R68" s="123">
        <f t="shared" si="19"/>
        <v>49610</v>
      </c>
      <c r="S68" s="123">
        <f t="shared" si="19"/>
        <v>646290</v>
      </c>
      <c r="T68" s="453">
        <f t="shared" si="19"/>
        <v>0</v>
      </c>
      <c r="U68" s="458">
        <f t="shared" si="18"/>
        <v>89210751</v>
      </c>
    </row>
    <row r="69" spans="1:21" ht="24">
      <c r="A69" s="1" t="str">
        <f t="shared" si="2"/>
        <v>702</v>
      </c>
      <c r="B69" s="103" t="s">
        <v>343</v>
      </c>
      <c r="C69" s="172" t="str">
        <f t="shared" si="3"/>
        <v>2G111</v>
      </c>
      <c r="D69" s="441"/>
      <c r="E69" s="414"/>
      <c r="F69" s="414" t="s">
        <v>212</v>
      </c>
      <c r="G69" s="418" t="s">
        <v>213</v>
      </c>
      <c r="H69" s="114">
        <v>2145534</v>
      </c>
      <c r="I69" s="413">
        <v>34255</v>
      </c>
      <c r="J69" s="413">
        <v>27375</v>
      </c>
      <c r="K69" s="413">
        <v>1022794</v>
      </c>
      <c r="L69" s="413">
        <v>1190074</v>
      </c>
      <c r="M69" s="413">
        <v>4248068</v>
      </c>
      <c r="N69" s="413">
        <v>16902</v>
      </c>
      <c r="O69" s="413">
        <v>356589</v>
      </c>
      <c r="P69" s="413">
        <v>603316</v>
      </c>
      <c r="Q69" s="413">
        <v>284190</v>
      </c>
      <c r="R69" s="413">
        <v>6289</v>
      </c>
      <c r="S69" s="413">
        <v>81626</v>
      </c>
      <c r="T69" s="452"/>
      <c r="U69" s="458">
        <f t="shared" si="18"/>
        <v>10017012</v>
      </c>
    </row>
    <row r="70" spans="1:21" ht="24">
      <c r="A70" s="1" t="str">
        <f t="shared" si="2"/>
        <v>702</v>
      </c>
      <c r="B70" s="103" t="s">
        <v>343</v>
      </c>
      <c r="C70" s="172" t="str">
        <f t="shared" si="3"/>
        <v>2G112</v>
      </c>
      <c r="D70" s="441"/>
      <c r="E70" s="414"/>
      <c r="F70" s="414" t="s">
        <v>214</v>
      </c>
      <c r="G70" s="418" t="s">
        <v>215</v>
      </c>
      <c r="H70" s="114">
        <v>3749349</v>
      </c>
      <c r="I70" s="413">
        <v>52501</v>
      </c>
      <c r="J70" s="413">
        <v>10285</v>
      </c>
      <c r="K70" s="413">
        <v>2055713</v>
      </c>
      <c r="L70" s="413">
        <v>1098396</v>
      </c>
      <c r="M70" s="413">
        <v>4291408</v>
      </c>
      <c r="N70" s="413">
        <v>17523</v>
      </c>
      <c r="O70" s="413">
        <v>608949</v>
      </c>
      <c r="P70" s="413">
        <v>570186</v>
      </c>
      <c r="Q70" s="413">
        <v>362147</v>
      </c>
      <c r="R70" s="413">
        <v>6520</v>
      </c>
      <c r="S70" s="413">
        <v>84114</v>
      </c>
      <c r="T70" s="452"/>
      <c r="U70" s="458">
        <f t="shared" si="18"/>
        <v>12907091</v>
      </c>
    </row>
    <row r="71" spans="1:21" ht="24">
      <c r="A71" s="1" t="str">
        <f t="shared" si="2"/>
        <v>702</v>
      </c>
      <c r="B71" s="103" t="s">
        <v>343</v>
      </c>
      <c r="C71" s="172" t="str">
        <f t="shared" si="3"/>
        <v>2G113</v>
      </c>
      <c r="D71" s="441"/>
      <c r="E71" s="414"/>
      <c r="F71" s="414" t="s">
        <v>216</v>
      </c>
      <c r="G71" s="418" t="s">
        <v>217</v>
      </c>
      <c r="H71" s="114">
        <v>4719412</v>
      </c>
      <c r="I71" s="413">
        <v>147087</v>
      </c>
      <c r="J71" s="413">
        <v>211886</v>
      </c>
      <c r="K71" s="413">
        <v>12550659</v>
      </c>
      <c r="L71" s="413">
        <v>6875244</v>
      </c>
      <c r="M71" s="413">
        <v>23219060</v>
      </c>
      <c r="N71" s="413">
        <v>98902</v>
      </c>
      <c r="O71" s="413">
        <v>3294643</v>
      </c>
      <c r="P71" s="413">
        <v>2446407</v>
      </c>
      <c r="Q71" s="413">
        <v>1124311</v>
      </c>
      <c r="R71" s="413">
        <v>36801</v>
      </c>
      <c r="S71" s="413">
        <v>480550</v>
      </c>
      <c r="T71" s="452"/>
      <c r="U71" s="458">
        <f t="shared" si="18"/>
        <v>55204962</v>
      </c>
    </row>
    <row r="72" spans="1:21" ht="24">
      <c r="A72" s="1" t="str">
        <f t="shared" si="2"/>
        <v>702</v>
      </c>
      <c r="B72" s="103" t="s">
        <v>343</v>
      </c>
      <c r="C72" s="172" t="str">
        <f t="shared" si="3"/>
        <v>2G114</v>
      </c>
      <c r="D72" s="441"/>
      <c r="E72" s="414"/>
      <c r="F72" s="414" t="s">
        <v>218</v>
      </c>
      <c r="G72" s="418" t="s">
        <v>219</v>
      </c>
      <c r="H72" s="114">
        <v>10591514</v>
      </c>
      <c r="I72" s="413">
        <v>2871</v>
      </c>
      <c r="J72" s="413"/>
      <c r="K72" s="413">
        <v>15950</v>
      </c>
      <c r="L72" s="413">
        <v>58287</v>
      </c>
      <c r="M72" s="413">
        <v>226957</v>
      </c>
      <c r="N72" s="413"/>
      <c r="O72" s="413">
        <v>110515</v>
      </c>
      <c r="P72" s="413">
        <v>73655</v>
      </c>
      <c r="Q72" s="413">
        <v>1937</v>
      </c>
      <c r="R72" s="413"/>
      <c r="S72" s="413"/>
      <c r="T72" s="452"/>
      <c r="U72" s="458">
        <f t="shared" si="18"/>
        <v>11081686</v>
      </c>
    </row>
    <row r="73" spans="1:21" ht="24">
      <c r="A73" s="1" t="str">
        <f t="shared" si="2"/>
        <v>702</v>
      </c>
      <c r="B73" s="103" t="s">
        <v>343</v>
      </c>
      <c r="C73" s="172" t="str">
        <f t="shared" si="3"/>
        <v>2G115</v>
      </c>
      <c r="D73" s="441"/>
      <c r="E73" s="414"/>
      <c r="F73" s="414" t="s">
        <v>220</v>
      </c>
      <c r="G73" s="418" t="s">
        <v>221</v>
      </c>
      <c r="H73" s="114"/>
      <c r="I73" s="413"/>
      <c r="J73" s="413"/>
      <c r="K73" s="413"/>
      <c r="L73" s="413"/>
      <c r="M73" s="413"/>
      <c r="N73" s="413"/>
      <c r="O73" s="413"/>
      <c r="P73" s="413"/>
      <c r="Q73" s="413"/>
      <c r="R73" s="413"/>
      <c r="S73" s="413"/>
      <c r="T73" s="452"/>
      <c r="U73" s="458">
        <f t="shared" si="18"/>
        <v>0</v>
      </c>
    </row>
    <row r="74" spans="1:21" ht="27">
      <c r="A74" s="1" t="str">
        <f t="shared" si="2"/>
        <v>702</v>
      </c>
      <c r="B74" s="103" t="s">
        <v>343</v>
      </c>
      <c r="C74" s="172" t="str">
        <f t="shared" si="3"/>
        <v>2G120</v>
      </c>
      <c r="D74" s="440"/>
      <c r="E74" s="435" t="s">
        <v>222</v>
      </c>
      <c r="F74" s="436"/>
      <c r="G74" s="417" t="s">
        <v>223</v>
      </c>
      <c r="H74" s="122">
        <f t="shared" ref="H74:T74" si="20">SUM(H75:H79)</f>
        <v>431463</v>
      </c>
      <c r="I74" s="123">
        <f t="shared" si="20"/>
        <v>6283</v>
      </c>
      <c r="J74" s="123">
        <f t="shared" si="20"/>
        <v>2009</v>
      </c>
      <c r="K74" s="123">
        <f t="shared" si="20"/>
        <v>109232</v>
      </c>
      <c r="L74" s="123">
        <f t="shared" si="20"/>
        <v>503801</v>
      </c>
      <c r="M74" s="123">
        <f t="shared" si="20"/>
        <v>1453405</v>
      </c>
      <c r="N74" s="123">
        <f t="shared" si="20"/>
        <v>3424</v>
      </c>
      <c r="O74" s="123">
        <f t="shared" si="20"/>
        <v>37027</v>
      </c>
      <c r="P74" s="123">
        <f t="shared" si="20"/>
        <v>128881</v>
      </c>
      <c r="Q74" s="123">
        <f t="shared" si="20"/>
        <v>28487</v>
      </c>
      <c r="R74" s="123">
        <f t="shared" si="20"/>
        <v>1274</v>
      </c>
      <c r="S74" s="123">
        <f t="shared" si="20"/>
        <v>16437</v>
      </c>
      <c r="T74" s="453">
        <f t="shared" si="20"/>
        <v>0</v>
      </c>
      <c r="U74" s="458">
        <f t="shared" si="18"/>
        <v>2721723</v>
      </c>
    </row>
    <row r="75" spans="1:21" ht="24">
      <c r="A75" s="1" t="str">
        <f t="shared" si="2"/>
        <v>702</v>
      </c>
      <c r="B75" s="103" t="s">
        <v>343</v>
      </c>
      <c r="C75" s="172" t="str">
        <f t="shared" si="3"/>
        <v>2G121</v>
      </c>
      <c r="D75" s="441"/>
      <c r="E75" s="414"/>
      <c r="F75" s="414" t="s">
        <v>224</v>
      </c>
      <c r="G75" s="418" t="s">
        <v>225</v>
      </c>
      <c r="H75" s="114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52"/>
      <c r="U75" s="458">
        <f t="shared" si="18"/>
        <v>0</v>
      </c>
    </row>
    <row r="76" spans="1:21" ht="24">
      <c r="A76" s="1" t="str">
        <f t="shared" si="2"/>
        <v>702</v>
      </c>
      <c r="B76" s="103" t="s">
        <v>343</v>
      </c>
      <c r="C76" s="172" t="str">
        <f t="shared" si="3"/>
        <v>2G122</v>
      </c>
      <c r="D76" s="441"/>
      <c r="E76" s="414"/>
      <c r="F76" s="414" t="s">
        <v>226</v>
      </c>
      <c r="G76" s="418" t="s">
        <v>227</v>
      </c>
      <c r="H76" s="114"/>
      <c r="I76" s="413"/>
      <c r="J76" s="413"/>
      <c r="K76" s="413"/>
      <c r="L76" s="413"/>
      <c r="M76" s="413"/>
      <c r="N76" s="413"/>
      <c r="O76" s="413"/>
      <c r="P76" s="413"/>
      <c r="Q76" s="413"/>
      <c r="R76" s="413"/>
      <c r="S76" s="413"/>
      <c r="T76" s="452"/>
      <c r="U76" s="458">
        <f t="shared" si="18"/>
        <v>0</v>
      </c>
    </row>
    <row r="77" spans="1:21" ht="24">
      <c r="A77" s="1" t="str">
        <f t="shared" si="2"/>
        <v>702</v>
      </c>
      <c r="B77" s="103" t="s">
        <v>343</v>
      </c>
      <c r="C77" s="172" t="str">
        <f t="shared" si="3"/>
        <v>2G123</v>
      </c>
      <c r="D77" s="441"/>
      <c r="E77" s="414"/>
      <c r="F77" s="414" t="s">
        <v>228</v>
      </c>
      <c r="G77" s="418" t="s">
        <v>229</v>
      </c>
      <c r="H77" s="114">
        <v>431463</v>
      </c>
      <c r="I77" s="413">
        <v>6283</v>
      </c>
      <c r="J77" s="413">
        <v>2009</v>
      </c>
      <c r="K77" s="413">
        <v>109232</v>
      </c>
      <c r="L77" s="413">
        <v>503801</v>
      </c>
      <c r="M77" s="413">
        <v>1453405</v>
      </c>
      <c r="N77" s="413">
        <v>3424</v>
      </c>
      <c r="O77" s="413">
        <v>37027</v>
      </c>
      <c r="P77" s="413">
        <v>128881</v>
      </c>
      <c r="Q77" s="413">
        <v>28487</v>
      </c>
      <c r="R77" s="413">
        <v>1274</v>
      </c>
      <c r="S77" s="413">
        <v>16437</v>
      </c>
      <c r="T77" s="452"/>
      <c r="U77" s="458">
        <f t="shared" si="18"/>
        <v>2721723</v>
      </c>
    </row>
    <row r="78" spans="1:21" ht="24">
      <c r="A78" s="1" t="str">
        <f t="shared" si="2"/>
        <v>702</v>
      </c>
      <c r="B78" s="103" t="s">
        <v>343</v>
      </c>
      <c r="C78" s="172" t="str">
        <f t="shared" si="3"/>
        <v>2G124</v>
      </c>
      <c r="D78" s="441"/>
      <c r="E78" s="414"/>
      <c r="F78" s="414" t="s">
        <v>230</v>
      </c>
      <c r="G78" s="418" t="s">
        <v>231</v>
      </c>
      <c r="H78" s="114"/>
      <c r="I78" s="413"/>
      <c r="J78" s="413"/>
      <c r="K78" s="413"/>
      <c r="L78" s="413"/>
      <c r="M78" s="413"/>
      <c r="N78" s="413"/>
      <c r="O78" s="413"/>
      <c r="P78" s="413"/>
      <c r="Q78" s="413"/>
      <c r="R78" s="413"/>
      <c r="S78" s="413"/>
      <c r="T78" s="452"/>
      <c r="U78" s="458">
        <f t="shared" si="18"/>
        <v>0</v>
      </c>
    </row>
    <row r="79" spans="1:21" ht="34.5" customHeight="1">
      <c r="A79" s="1" t="str">
        <f t="shared" si="2"/>
        <v>702</v>
      </c>
      <c r="B79" s="103" t="s">
        <v>343</v>
      </c>
      <c r="C79" s="172" t="str">
        <f t="shared" si="3"/>
        <v>2G125</v>
      </c>
      <c r="D79" s="441"/>
      <c r="E79" s="414"/>
      <c r="F79" s="414" t="s">
        <v>232</v>
      </c>
      <c r="G79" s="418" t="s">
        <v>233</v>
      </c>
      <c r="H79" s="114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52"/>
      <c r="U79" s="458">
        <f t="shared" si="18"/>
        <v>0</v>
      </c>
    </row>
    <row r="80" spans="1:21" ht="14.25" thickBot="1">
      <c r="A80" s="1" t="str">
        <f t="shared" si="2"/>
        <v>702</v>
      </c>
      <c r="B80" s="103" t="s">
        <v>343</v>
      </c>
      <c r="C80" s="172" t="str">
        <f t="shared" si="3"/>
        <v>2G130</v>
      </c>
      <c r="D80" s="513"/>
      <c r="E80" s="514" t="s">
        <v>234</v>
      </c>
      <c r="F80" s="520"/>
      <c r="G80" s="516" t="s">
        <v>235</v>
      </c>
      <c r="H80" s="489"/>
      <c r="I80" s="490"/>
      <c r="J80" s="490"/>
      <c r="K80" s="490"/>
      <c r="L80" s="490"/>
      <c r="M80" s="490"/>
      <c r="N80" s="490"/>
      <c r="O80" s="490"/>
      <c r="P80" s="490"/>
      <c r="Q80" s="490"/>
      <c r="R80" s="490"/>
      <c r="S80" s="490"/>
      <c r="T80" s="491"/>
      <c r="U80" s="459">
        <f t="shared" si="18"/>
        <v>0</v>
      </c>
    </row>
    <row r="81" spans="1:21" ht="28.5">
      <c r="A81" s="1" t="str">
        <f t="shared" ref="A81:A127" si="21">$K$6</f>
        <v>702</v>
      </c>
      <c r="B81" s="103" t="s">
        <v>343</v>
      </c>
      <c r="C81" s="172" t="str">
        <f t="shared" ref="C81:C127" si="22">IF(F81="",IF(E81="",D81,E81),F81)</f>
        <v>2H100</v>
      </c>
      <c r="D81" s="471" t="s">
        <v>236</v>
      </c>
      <c r="E81" s="472"/>
      <c r="F81" s="472"/>
      <c r="G81" s="444" t="s">
        <v>237</v>
      </c>
      <c r="H81" s="107">
        <f>H82+H85+H86+H87+H88+H89+H90</f>
        <v>220961</v>
      </c>
      <c r="I81" s="107">
        <f t="shared" ref="I81:T81" si="23">I82+I85+I86+I87+I88+I89+I90</f>
        <v>79180</v>
      </c>
      <c r="J81" s="107">
        <f t="shared" si="23"/>
        <v>2221490</v>
      </c>
      <c r="K81" s="107">
        <f t="shared" si="23"/>
        <v>1669387</v>
      </c>
      <c r="L81" s="107">
        <f t="shared" si="23"/>
        <v>5534685</v>
      </c>
      <c r="M81" s="107">
        <f t="shared" si="23"/>
        <v>19407614</v>
      </c>
      <c r="N81" s="107">
        <f t="shared" si="23"/>
        <v>91013</v>
      </c>
      <c r="O81" s="107">
        <f t="shared" si="23"/>
        <v>3042585</v>
      </c>
      <c r="P81" s="107">
        <f t="shared" si="23"/>
        <v>3162554</v>
      </c>
      <c r="Q81" s="107">
        <f t="shared" si="23"/>
        <v>733709</v>
      </c>
      <c r="R81" s="107">
        <f t="shared" si="23"/>
        <v>33866</v>
      </c>
      <c r="S81" s="107">
        <f t="shared" si="23"/>
        <v>514499</v>
      </c>
      <c r="T81" s="464">
        <f t="shared" si="23"/>
        <v>0</v>
      </c>
      <c r="U81" s="457">
        <f t="shared" si="18"/>
        <v>36711543</v>
      </c>
    </row>
    <row r="82" spans="1:21" ht="27">
      <c r="A82" s="1" t="str">
        <f t="shared" si="21"/>
        <v>702</v>
      </c>
      <c r="B82" s="103" t="s">
        <v>343</v>
      </c>
      <c r="C82" s="172" t="str">
        <f t="shared" si="22"/>
        <v>2H110</v>
      </c>
      <c r="D82" s="440"/>
      <c r="E82" s="435" t="s">
        <v>238</v>
      </c>
      <c r="F82" s="436"/>
      <c r="G82" s="417" t="s">
        <v>239</v>
      </c>
      <c r="H82" s="108">
        <f t="shared" ref="H82:T82" si="24">SUM(H83:H84)</f>
        <v>980</v>
      </c>
      <c r="I82" s="109">
        <f t="shared" si="24"/>
        <v>138</v>
      </c>
      <c r="J82" s="109">
        <f t="shared" si="24"/>
        <v>25</v>
      </c>
      <c r="K82" s="109">
        <f t="shared" si="24"/>
        <v>211984</v>
      </c>
      <c r="L82" s="109">
        <f t="shared" si="24"/>
        <v>2738</v>
      </c>
      <c r="M82" s="109">
        <f t="shared" si="24"/>
        <v>32292</v>
      </c>
      <c r="N82" s="109">
        <f t="shared" si="24"/>
        <v>42</v>
      </c>
      <c r="O82" s="109">
        <f t="shared" si="24"/>
        <v>1101</v>
      </c>
      <c r="P82" s="109">
        <f t="shared" si="24"/>
        <v>783</v>
      </c>
      <c r="Q82" s="109">
        <f t="shared" si="24"/>
        <v>338</v>
      </c>
      <c r="R82" s="109">
        <f t="shared" si="24"/>
        <v>16</v>
      </c>
      <c r="S82" s="109">
        <f t="shared" si="24"/>
        <v>212</v>
      </c>
      <c r="T82" s="451">
        <f t="shared" si="24"/>
        <v>0</v>
      </c>
      <c r="U82" s="458">
        <f t="shared" si="18"/>
        <v>250649</v>
      </c>
    </row>
    <row r="83" spans="1:21">
      <c r="A83" s="1" t="str">
        <f t="shared" si="21"/>
        <v>702</v>
      </c>
      <c r="B83" s="103" t="s">
        <v>343</v>
      </c>
      <c r="C83" s="172" t="str">
        <f t="shared" si="22"/>
        <v>2H111</v>
      </c>
      <c r="D83" s="441"/>
      <c r="E83" s="414"/>
      <c r="F83" s="414" t="s">
        <v>240</v>
      </c>
      <c r="G83" s="418" t="s">
        <v>241</v>
      </c>
      <c r="H83" s="117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450"/>
      <c r="U83" s="458">
        <f t="shared" si="18"/>
        <v>0</v>
      </c>
    </row>
    <row r="84" spans="1:21">
      <c r="A84" s="1" t="str">
        <f t="shared" si="21"/>
        <v>702</v>
      </c>
      <c r="B84" s="103" t="s">
        <v>343</v>
      </c>
      <c r="C84" s="172" t="str">
        <f t="shared" si="22"/>
        <v>2H112</v>
      </c>
      <c r="D84" s="441"/>
      <c r="E84" s="414"/>
      <c r="F84" s="414" t="s">
        <v>242</v>
      </c>
      <c r="G84" s="418" t="s">
        <v>243</v>
      </c>
      <c r="H84" s="117">
        <v>980</v>
      </c>
      <c r="I84" s="116">
        <v>138</v>
      </c>
      <c r="J84" s="116">
        <v>25</v>
      </c>
      <c r="K84" s="116">
        <v>211984</v>
      </c>
      <c r="L84" s="116">
        <v>2738</v>
      </c>
      <c r="M84" s="116">
        <v>32292</v>
      </c>
      <c r="N84" s="116">
        <v>42</v>
      </c>
      <c r="O84" s="116">
        <v>1101</v>
      </c>
      <c r="P84" s="116">
        <v>783</v>
      </c>
      <c r="Q84" s="116">
        <v>338</v>
      </c>
      <c r="R84" s="116">
        <v>16</v>
      </c>
      <c r="S84" s="116">
        <v>212</v>
      </c>
      <c r="T84" s="450"/>
      <c r="U84" s="458">
        <f t="shared" si="18"/>
        <v>250649</v>
      </c>
    </row>
    <row r="85" spans="1:21" ht="27">
      <c r="A85" s="1" t="str">
        <f t="shared" si="21"/>
        <v>702</v>
      </c>
      <c r="B85" s="103" t="s">
        <v>343</v>
      </c>
      <c r="C85" s="172" t="str">
        <f t="shared" si="22"/>
        <v>2H120</v>
      </c>
      <c r="D85" s="441"/>
      <c r="E85" s="435" t="s">
        <v>244</v>
      </c>
      <c r="F85" s="414"/>
      <c r="G85" s="417" t="s">
        <v>245</v>
      </c>
      <c r="H85" s="117">
        <v>23957</v>
      </c>
      <c r="I85" s="116">
        <v>36142</v>
      </c>
      <c r="J85" s="116">
        <v>1142098</v>
      </c>
      <c r="K85" s="116">
        <v>114967</v>
      </c>
      <c r="L85" s="116">
        <v>1798302</v>
      </c>
      <c r="M85" s="116">
        <v>5553616</v>
      </c>
      <c r="N85" s="116">
        <v>30513</v>
      </c>
      <c r="O85" s="116">
        <v>762474</v>
      </c>
      <c r="P85" s="116">
        <v>2205529</v>
      </c>
      <c r="Q85" s="116">
        <v>236397</v>
      </c>
      <c r="R85" s="116">
        <v>11354</v>
      </c>
      <c r="S85" s="116">
        <v>185072</v>
      </c>
      <c r="T85" s="450"/>
      <c r="U85" s="458">
        <f t="shared" si="18"/>
        <v>12100421</v>
      </c>
    </row>
    <row r="86" spans="1:21" ht="40.5">
      <c r="A86" s="1" t="str">
        <f t="shared" si="21"/>
        <v>702</v>
      </c>
      <c r="B86" s="103" t="s">
        <v>343</v>
      </c>
      <c r="C86" s="172" t="str">
        <f t="shared" si="22"/>
        <v>2H130</v>
      </c>
      <c r="D86" s="440"/>
      <c r="E86" s="435" t="s">
        <v>246</v>
      </c>
      <c r="F86" s="436"/>
      <c r="G86" s="417" t="s">
        <v>247</v>
      </c>
      <c r="H86" s="117">
        <v>16222</v>
      </c>
      <c r="I86" s="116">
        <v>8632</v>
      </c>
      <c r="J86" s="116">
        <v>455845</v>
      </c>
      <c r="K86" s="116">
        <v>341749</v>
      </c>
      <c r="L86" s="116">
        <v>457822</v>
      </c>
      <c r="M86" s="116">
        <v>1166596</v>
      </c>
      <c r="N86" s="116">
        <v>4891</v>
      </c>
      <c r="O86" s="116">
        <v>162666</v>
      </c>
      <c r="P86" s="116">
        <v>121109</v>
      </c>
      <c r="Q86" s="116">
        <v>46678</v>
      </c>
      <c r="R86" s="116">
        <v>1820</v>
      </c>
      <c r="S86" s="116">
        <v>40674</v>
      </c>
      <c r="T86" s="450"/>
      <c r="U86" s="458">
        <f t="shared" si="18"/>
        <v>2824704</v>
      </c>
    </row>
    <row r="87" spans="1:21" ht="27">
      <c r="A87" s="1" t="str">
        <f t="shared" si="21"/>
        <v>702</v>
      </c>
      <c r="B87" s="103" t="s">
        <v>343</v>
      </c>
      <c r="C87" s="172" t="str">
        <f t="shared" si="22"/>
        <v>2H140</v>
      </c>
      <c r="D87" s="440"/>
      <c r="E87" s="435" t="s">
        <v>248</v>
      </c>
      <c r="F87" s="436"/>
      <c r="G87" s="417" t="s">
        <v>249</v>
      </c>
      <c r="H87" s="117">
        <v>160766</v>
      </c>
      <c r="I87" s="116">
        <v>18488</v>
      </c>
      <c r="J87" s="116">
        <v>25907</v>
      </c>
      <c r="K87" s="116">
        <v>179661</v>
      </c>
      <c r="L87" s="116">
        <v>1669033</v>
      </c>
      <c r="M87" s="116">
        <v>6809973</v>
      </c>
      <c r="N87" s="116">
        <v>28426</v>
      </c>
      <c r="O87" s="116">
        <v>852862</v>
      </c>
      <c r="P87" s="116">
        <v>362222</v>
      </c>
      <c r="Q87" s="116">
        <v>240029</v>
      </c>
      <c r="R87" s="116">
        <v>10577</v>
      </c>
      <c r="S87" s="116">
        <v>136910</v>
      </c>
      <c r="T87" s="450"/>
      <c r="U87" s="458">
        <f t="shared" si="18"/>
        <v>10494854</v>
      </c>
    </row>
    <row r="88" spans="1:21" ht="27">
      <c r="A88" s="1" t="str">
        <f t="shared" si="21"/>
        <v>702</v>
      </c>
      <c r="B88" s="103" t="s">
        <v>343</v>
      </c>
      <c r="C88" s="172" t="str">
        <f t="shared" si="22"/>
        <v>2H150</v>
      </c>
      <c r="D88" s="440"/>
      <c r="E88" s="435" t="s">
        <v>250</v>
      </c>
      <c r="F88" s="436"/>
      <c r="G88" s="417" t="s">
        <v>251</v>
      </c>
      <c r="H88" s="117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450"/>
      <c r="U88" s="458">
        <f t="shared" si="18"/>
        <v>0</v>
      </c>
    </row>
    <row r="89" spans="1:21" ht="27.75" thickBot="1">
      <c r="A89" s="1" t="str">
        <f t="shared" si="21"/>
        <v>702</v>
      </c>
      <c r="B89" s="103" t="s">
        <v>343</v>
      </c>
      <c r="C89" s="172" t="str">
        <f t="shared" si="22"/>
        <v>2H160</v>
      </c>
      <c r="D89" s="440"/>
      <c r="E89" s="435" t="s">
        <v>252</v>
      </c>
      <c r="F89" s="436"/>
      <c r="G89" s="417" t="s">
        <v>253</v>
      </c>
      <c r="H89" s="117">
        <v>19036</v>
      </c>
      <c r="I89" s="116">
        <v>15780</v>
      </c>
      <c r="J89" s="116">
        <v>597615</v>
      </c>
      <c r="K89" s="116">
        <v>821026</v>
      </c>
      <c r="L89" s="116">
        <v>1606790</v>
      </c>
      <c r="M89" s="116">
        <v>5845137</v>
      </c>
      <c r="N89" s="116">
        <v>27141</v>
      </c>
      <c r="O89" s="116">
        <v>1263482</v>
      </c>
      <c r="P89" s="116">
        <v>472911</v>
      </c>
      <c r="Q89" s="116">
        <v>210267</v>
      </c>
      <c r="R89" s="116">
        <v>10099</v>
      </c>
      <c r="S89" s="116">
        <v>151631</v>
      </c>
      <c r="T89" s="450"/>
      <c r="U89" s="458">
        <f t="shared" si="18"/>
        <v>11040915</v>
      </c>
    </row>
    <row r="90" spans="1:21" ht="27.75" hidden="1" thickBot="1">
      <c r="A90" s="1" t="str">
        <f t="shared" si="21"/>
        <v>702</v>
      </c>
      <c r="B90" s="103" t="s">
        <v>343</v>
      </c>
      <c r="C90" s="172" t="str">
        <f t="shared" si="22"/>
        <v>2H170</v>
      </c>
      <c r="D90" s="521"/>
      <c r="E90" s="514" t="s">
        <v>254</v>
      </c>
      <c r="F90" s="515"/>
      <c r="G90" s="516" t="s">
        <v>255</v>
      </c>
      <c r="H90" s="447"/>
      <c r="I90" s="368"/>
      <c r="J90" s="368"/>
      <c r="K90" s="368"/>
      <c r="L90" s="368"/>
      <c r="M90" s="368"/>
      <c r="N90" s="368"/>
      <c r="O90" s="368"/>
      <c r="P90" s="368"/>
      <c r="Q90" s="368"/>
      <c r="R90" s="368"/>
      <c r="S90" s="368"/>
      <c r="T90" s="455"/>
      <c r="U90" s="459">
        <f t="shared" si="18"/>
        <v>0</v>
      </c>
    </row>
    <row r="91" spans="1:21" ht="14.25">
      <c r="A91" s="1" t="str">
        <f t="shared" si="21"/>
        <v>702</v>
      </c>
      <c r="B91" s="103" t="s">
        <v>343</v>
      </c>
      <c r="C91" s="172" t="str">
        <f t="shared" si="22"/>
        <v>2I100</v>
      </c>
      <c r="D91" s="471" t="s">
        <v>256</v>
      </c>
      <c r="E91" s="472"/>
      <c r="F91" s="472"/>
      <c r="G91" s="444" t="s">
        <v>257</v>
      </c>
      <c r="H91" s="106">
        <f t="shared" ref="H91:T91" si="25">SUM(H92:H96)</f>
        <v>1783</v>
      </c>
      <c r="I91" s="107">
        <f t="shared" si="25"/>
        <v>2904</v>
      </c>
      <c r="J91" s="107">
        <f t="shared" si="25"/>
        <v>19392</v>
      </c>
      <c r="K91" s="107">
        <f t="shared" si="25"/>
        <v>35302</v>
      </c>
      <c r="L91" s="107">
        <f t="shared" si="25"/>
        <v>394940</v>
      </c>
      <c r="M91" s="107">
        <f t="shared" si="25"/>
        <v>1309613</v>
      </c>
      <c r="N91" s="107">
        <f t="shared" si="25"/>
        <v>5102</v>
      </c>
      <c r="O91" s="107">
        <f t="shared" si="25"/>
        <v>57623</v>
      </c>
      <c r="P91" s="107">
        <f t="shared" si="25"/>
        <v>72058</v>
      </c>
      <c r="Q91" s="107">
        <f t="shared" si="25"/>
        <v>77399</v>
      </c>
      <c r="R91" s="107">
        <f t="shared" si="25"/>
        <v>1899</v>
      </c>
      <c r="S91" s="107">
        <f t="shared" si="25"/>
        <v>25217</v>
      </c>
      <c r="T91" s="464">
        <f t="shared" si="25"/>
        <v>0</v>
      </c>
      <c r="U91" s="457">
        <f t="shared" si="18"/>
        <v>2003232</v>
      </c>
    </row>
    <row r="92" spans="1:21" ht="27">
      <c r="A92" s="1" t="str">
        <f t="shared" si="21"/>
        <v>702</v>
      </c>
      <c r="B92" s="103" t="s">
        <v>343</v>
      </c>
      <c r="C92" s="172" t="str">
        <f t="shared" si="22"/>
        <v>2I110</v>
      </c>
      <c r="D92" s="440"/>
      <c r="E92" s="435" t="s">
        <v>258</v>
      </c>
      <c r="F92" s="436"/>
      <c r="G92" s="417" t="s">
        <v>259</v>
      </c>
      <c r="H92" s="117">
        <v>903</v>
      </c>
      <c r="I92" s="116">
        <v>1592</v>
      </c>
      <c r="J92" s="116">
        <v>18069</v>
      </c>
      <c r="K92" s="116">
        <v>32154</v>
      </c>
      <c r="L92" s="116">
        <v>191645</v>
      </c>
      <c r="M92" s="116">
        <v>735013</v>
      </c>
      <c r="N92" s="116">
        <v>2849</v>
      </c>
      <c r="O92" s="116">
        <v>20308</v>
      </c>
      <c r="P92" s="116">
        <v>41897</v>
      </c>
      <c r="Q92" s="116">
        <v>27430</v>
      </c>
      <c r="R92" s="116">
        <v>1060</v>
      </c>
      <c r="S92" s="116">
        <v>14393</v>
      </c>
      <c r="T92" s="450"/>
      <c r="U92" s="458">
        <f t="shared" si="18"/>
        <v>1087313</v>
      </c>
    </row>
    <row r="93" spans="1:21" ht="27">
      <c r="A93" s="1" t="str">
        <f t="shared" si="21"/>
        <v>702</v>
      </c>
      <c r="B93" s="103" t="s">
        <v>343</v>
      </c>
      <c r="C93" s="172" t="str">
        <f t="shared" si="22"/>
        <v>2I120</v>
      </c>
      <c r="D93" s="440"/>
      <c r="E93" s="435" t="s">
        <v>260</v>
      </c>
      <c r="F93" s="436"/>
      <c r="G93" s="417" t="s">
        <v>261</v>
      </c>
      <c r="H93" s="117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450"/>
      <c r="U93" s="458">
        <f t="shared" si="18"/>
        <v>0</v>
      </c>
    </row>
    <row r="94" spans="1:21" ht="27">
      <c r="A94" s="1" t="str">
        <f t="shared" si="21"/>
        <v>702</v>
      </c>
      <c r="B94" s="103" t="s">
        <v>343</v>
      </c>
      <c r="C94" s="172" t="str">
        <f t="shared" si="22"/>
        <v>2I130</v>
      </c>
      <c r="D94" s="440"/>
      <c r="E94" s="435" t="s">
        <v>262</v>
      </c>
      <c r="F94" s="436"/>
      <c r="G94" s="417" t="s">
        <v>263</v>
      </c>
      <c r="H94" s="117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450"/>
      <c r="U94" s="458">
        <f t="shared" si="18"/>
        <v>0</v>
      </c>
    </row>
    <row r="95" spans="1:21" ht="27">
      <c r="A95" s="1" t="str">
        <f t="shared" si="21"/>
        <v>702</v>
      </c>
      <c r="B95" s="103" t="s">
        <v>343</v>
      </c>
      <c r="C95" s="172" t="str">
        <f t="shared" si="22"/>
        <v>2I140</v>
      </c>
      <c r="D95" s="440"/>
      <c r="E95" s="435" t="s">
        <v>264</v>
      </c>
      <c r="F95" s="436"/>
      <c r="G95" s="417" t="s">
        <v>265</v>
      </c>
      <c r="H95" s="117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450"/>
      <c r="U95" s="458">
        <f t="shared" si="18"/>
        <v>0</v>
      </c>
    </row>
    <row r="96" spans="1:21" ht="27.75" thickBot="1">
      <c r="A96" s="1" t="str">
        <f t="shared" si="21"/>
        <v>702</v>
      </c>
      <c r="B96" s="103" t="s">
        <v>343</v>
      </c>
      <c r="C96" s="172" t="str">
        <f t="shared" si="22"/>
        <v>2I150</v>
      </c>
      <c r="D96" s="521"/>
      <c r="E96" s="514" t="s">
        <v>266</v>
      </c>
      <c r="F96" s="515"/>
      <c r="G96" s="516" t="s">
        <v>267</v>
      </c>
      <c r="H96" s="447">
        <v>880</v>
      </c>
      <c r="I96" s="368">
        <v>1312</v>
      </c>
      <c r="J96" s="368">
        <v>1323</v>
      </c>
      <c r="K96" s="368">
        <v>3148</v>
      </c>
      <c r="L96" s="368">
        <v>203295</v>
      </c>
      <c r="M96" s="368">
        <v>574600</v>
      </c>
      <c r="N96" s="368">
        <v>2253</v>
      </c>
      <c r="O96" s="368">
        <v>37315</v>
      </c>
      <c r="P96" s="368">
        <v>30161</v>
      </c>
      <c r="Q96" s="368">
        <v>49969</v>
      </c>
      <c r="R96" s="368">
        <v>839</v>
      </c>
      <c r="S96" s="368">
        <v>10824</v>
      </c>
      <c r="T96" s="455"/>
      <c r="U96" s="459">
        <f t="shared" si="18"/>
        <v>915919</v>
      </c>
    </row>
    <row r="97" spans="1:21" ht="14.25">
      <c r="A97" s="1" t="str">
        <f t="shared" si="21"/>
        <v>702</v>
      </c>
      <c r="B97" s="103" t="s">
        <v>343</v>
      </c>
      <c r="C97" s="172" t="str">
        <f t="shared" si="22"/>
        <v>2J100</v>
      </c>
      <c r="D97" s="471" t="s">
        <v>268</v>
      </c>
      <c r="E97" s="522"/>
      <c r="F97" s="522"/>
      <c r="G97" s="444" t="s">
        <v>269</v>
      </c>
      <c r="H97" s="106">
        <f t="shared" ref="H97:T97" si="26">SUM(H98:H103)</f>
        <v>38865</v>
      </c>
      <c r="I97" s="107">
        <f t="shared" si="26"/>
        <v>11561</v>
      </c>
      <c r="J97" s="107">
        <f t="shared" si="26"/>
        <v>5860</v>
      </c>
      <c r="K97" s="107">
        <f t="shared" si="26"/>
        <v>1372400</v>
      </c>
      <c r="L97" s="107">
        <f t="shared" si="26"/>
        <v>1366519</v>
      </c>
      <c r="M97" s="107">
        <f t="shared" si="26"/>
        <v>2123127</v>
      </c>
      <c r="N97" s="107">
        <f t="shared" si="26"/>
        <v>9985</v>
      </c>
      <c r="O97" s="107">
        <f t="shared" si="26"/>
        <v>547560</v>
      </c>
      <c r="P97" s="107">
        <f t="shared" si="26"/>
        <v>142687</v>
      </c>
      <c r="Q97" s="107">
        <f t="shared" si="26"/>
        <v>97564</v>
      </c>
      <c r="R97" s="107">
        <f t="shared" si="26"/>
        <v>3715</v>
      </c>
      <c r="S97" s="107">
        <f t="shared" si="26"/>
        <v>47967</v>
      </c>
      <c r="T97" s="464">
        <f t="shared" si="26"/>
        <v>0</v>
      </c>
      <c r="U97" s="457">
        <f t="shared" si="18"/>
        <v>5767810</v>
      </c>
    </row>
    <row r="98" spans="1:21" ht="27">
      <c r="A98" s="1" t="str">
        <f t="shared" si="21"/>
        <v>702</v>
      </c>
      <c r="B98" s="103" t="s">
        <v>343</v>
      </c>
      <c r="C98" s="172" t="str">
        <f t="shared" si="22"/>
        <v>2J110</v>
      </c>
      <c r="D98" s="443"/>
      <c r="E98" s="435" t="s">
        <v>270</v>
      </c>
      <c r="F98" s="436"/>
      <c r="G98" s="417" t="s">
        <v>271</v>
      </c>
      <c r="H98" s="117">
        <v>38865</v>
      </c>
      <c r="I98" s="116">
        <v>11561</v>
      </c>
      <c r="J98" s="116">
        <v>5860</v>
      </c>
      <c r="K98" s="116">
        <v>1372400</v>
      </c>
      <c r="L98" s="116">
        <v>1366519</v>
      </c>
      <c r="M98" s="116">
        <v>2123127</v>
      </c>
      <c r="N98" s="116">
        <v>9985</v>
      </c>
      <c r="O98" s="116">
        <v>547560</v>
      </c>
      <c r="P98" s="116">
        <v>142687</v>
      </c>
      <c r="Q98" s="116">
        <v>97564</v>
      </c>
      <c r="R98" s="116">
        <v>3715</v>
      </c>
      <c r="S98" s="116">
        <v>47967</v>
      </c>
      <c r="T98" s="450"/>
      <c r="U98" s="458">
        <f t="shared" si="18"/>
        <v>5767810</v>
      </c>
    </row>
    <row r="99" spans="1:21" ht="27">
      <c r="A99" s="1" t="str">
        <f t="shared" si="21"/>
        <v>702</v>
      </c>
      <c r="B99" s="103" t="s">
        <v>343</v>
      </c>
      <c r="C99" s="172" t="str">
        <f t="shared" si="22"/>
        <v>2J120</v>
      </c>
      <c r="D99" s="443"/>
      <c r="E99" s="435" t="s">
        <v>272</v>
      </c>
      <c r="F99" s="436"/>
      <c r="G99" s="417" t="s">
        <v>273</v>
      </c>
      <c r="H99" s="117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450"/>
      <c r="U99" s="458">
        <f t="shared" ref="U99:U105" si="27">SUM(H99:T99)</f>
        <v>0</v>
      </c>
    </row>
    <row r="100" spans="1:21" ht="27">
      <c r="A100" s="1" t="str">
        <f t="shared" si="21"/>
        <v>702</v>
      </c>
      <c r="B100" s="103" t="s">
        <v>343</v>
      </c>
      <c r="C100" s="172" t="str">
        <f t="shared" si="22"/>
        <v>2J130</v>
      </c>
      <c r="D100" s="443"/>
      <c r="E100" s="435" t="s">
        <v>274</v>
      </c>
      <c r="F100" s="436"/>
      <c r="G100" s="417" t="s">
        <v>275</v>
      </c>
      <c r="H100" s="117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450"/>
      <c r="U100" s="458">
        <f t="shared" si="27"/>
        <v>0</v>
      </c>
    </row>
    <row r="101" spans="1:21" ht="27">
      <c r="A101" s="1" t="str">
        <f t="shared" si="21"/>
        <v>702</v>
      </c>
      <c r="B101" s="103" t="s">
        <v>343</v>
      </c>
      <c r="C101" s="172" t="str">
        <f t="shared" si="22"/>
        <v>2J140</v>
      </c>
      <c r="D101" s="443"/>
      <c r="E101" s="435" t="s">
        <v>276</v>
      </c>
      <c r="F101" s="436"/>
      <c r="G101" s="417" t="s">
        <v>277</v>
      </c>
      <c r="H101" s="117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450"/>
      <c r="U101" s="458">
        <f t="shared" si="27"/>
        <v>0</v>
      </c>
    </row>
    <row r="102" spans="1:21" ht="27">
      <c r="A102" s="1" t="str">
        <f t="shared" si="21"/>
        <v>702</v>
      </c>
      <c r="B102" s="103" t="s">
        <v>343</v>
      </c>
      <c r="C102" s="172" t="str">
        <f t="shared" si="22"/>
        <v>2J150</v>
      </c>
      <c r="D102" s="443"/>
      <c r="E102" s="435" t="s">
        <v>278</v>
      </c>
      <c r="F102" s="436"/>
      <c r="G102" s="417" t="s">
        <v>279</v>
      </c>
      <c r="H102" s="117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450"/>
      <c r="U102" s="458">
        <f t="shared" si="27"/>
        <v>0</v>
      </c>
    </row>
    <row r="103" spans="1:21" ht="27.75" thickBot="1">
      <c r="A103" s="1" t="str">
        <f t="shared" si="21"/>
        <v>702</v>
      </c>
      <c r="B103" s="103" t="s">
        <v>343</v>
      </c>
      <c r="C103" s="172" t="str">
        <f t="shared" si="22"/>
        <v>2J160</v>
      </c>
      <c r="D103" s="523"/>
      <c r="E103" s="514" t="s">
        <v>280</v>
      </c>
      <c r="F103" s="515"/>
      <c r="G103" s="516" t="s">
        <v>281</v>
      </c>
      <c r="H103" s="447"/>
      <c r="I103" s="368"/>
      <c r="J103" s="368"/>
      <c r="K103" s="368"/>
      <c r="L103" s="368"/>
      <c r="M103" s="368"/>
      <c r="N103" s="368"/>
      <c r="O103" s="368"/>
      <c r="P103" s="368"/>
      <c r="Q103" s="368"/>
      <c r="R103" s="368"/>
      <c r="S103" s="368"/>
      <c r="T103" s="455"/>
      <c r="U103" s="459">
        <f t="shared" si="27"/>
        <v>0</v>
      </c>
    </row>
    <row r="104" spans="1:21" ht="15" thickBot="1">
      <c r="A104" s="1" t="str">
        <f t="shared" si="21"/>
        <v>702</v>
      </c>
      <c r="B104" s="103" t="s">
        <v>343</v>
      </c>
      <c r="C104" s="172" t="str">
        <f t="shared" si="22"/>
        <v>2K100</v>
      </c>
      <c r="D104" s="498" t="s">
        <v>282</v>
      </c>
      <c r="E104" s="525"/>
      <c r="F104" s="525"/>
      <c r="G104" s="511" t="s">
        <v>283</v>
      </c>
      <c r="H104" s="129"/>
      <c r="I104" s="526"/>
      <c r="J104" s="526"/>
      <c r="K104" s="526"/>
      <c r="L104" s="526"/>
      <c r="M104" s="526"/>
      <c r="N104" s="526"/>
      <c r="O104" s="526"/>
      <c r="P104" s="526"/>
      <c r="Q104" s="526"/>
      <c r="R104" s="526"/>
      <c r="S104" s="526"/>
      <c r="T104" s="527"/>
      <c r="U104" s="468">
        <f t="shared" si="27"/>
        <v>0</v>
      </c>
    </row>
    <row r="105" spans="1:21" ht="29.25" thickBot="1">
      <c r="A105" s="1" t="str">
        <f t="shared" si="21"/>
        <v>702</v>
      </c>
      <c r="B105" s="103" t="s">
        <v>343</v>
      </c>
      <c r="C105" s="172" t="str">
        <f t="shared" si="22"/>
        <v>2L100</v>
      </c>
      <c r="D105" s="498" t="s">
        <v>284</v>
      </c>
      <c r="E105" s="525"/>
      <c r="F105" s="525"/>
      <c r="G105" s="511" t="s">
        <v>285</v>
      </c>
      <c r="H105" s="118">
        <v>64065</v>
      </c>
      <c r="I105" s="364">
        <v>29020</v>
      </c>
      <c r="J105" s="364">
        <v>247918</v>
      </c>
      <c r="K105" s="364">
        <v>10770599</v>
      </c>
      <c r="L105" s="364">
        <v>227974</v>
      </c>
      <c r="M105" s="364">
        <v>1070557</v>
      </c>
      <c r="N105" s="364">
        <v>3612</v>
      </c>
      <c r="O105" s="364">
        <v>65585</v>
      </c>
      <c r="P105" s="364">
        <v>74944</v>
      </c>
      <c r="Q105" s="364">
        <v>64153</v>
      </c>
      <c r="R105" s="364">
        <v>1344</v>
      </c>
      <c r="S105" s="364">
        <v>17998</v>
      </c>
      <c r="T105" s="502"/>
      <c r="U105" s="468">
        <f t="shared" si="27"/>
        <v>12637769</v>
      </c>
    </row>
    <row r="106" spans="1:21" ht="16.5" thickBot="1">
      <c r="A106" s="1" t="str">
        <f t="shared" si="21"/>
        <v>702</v>
      </c>
      <c r="B106" s="103" t="s">
        <v>343</v>
      </c>
      <c r="C106" s="172">
        <f t="shared" si="22"/>
        <v>29999</v>
      </c>
      <c r="D106" s="528">
        <v>29999</v>
      </c>
      <c r="E106" s="529"/>
      <c r="F106" s="529"/>
      <c r="G106" s="505" t="s">
        <v>286</v>
      </c>
      <c r="H106" s="432">
        <f t="shared" ref="H106:T106" si="28">H105+H104+H97+H91+H81+H67+H61+H55+H54+H53+H52+H35</f>
        <v>44783219</v>
      </c>
      <c r="I106" s="128">
        <f t="shared" si="28"/>
        <v>375117</v>
      </c>
      <c r="J106" s="128">
        <f t="shared" si="28"/>
        <v>2746353</v>
      </c>
      <c r="K106" s="128">
        <f t="shared" si="28"/>
        <v>29815279</v>
      </c>
      <c r="L106" s="128">
        <f t="shared" si="28"/>
        <v>17308859</v>
      </c>
      <c r="M106" s="128">
        <f t="shared" si="28"/>
        <v>58594071</v>
      </c>
      <c r="N106" s="128">
        <f t="shared" si="28"/>
        <v>246697</v>
      </c>
      <c r="O106" s="128">
        <f t="shared" si="28"/>
        <v>8159352</v>
      </c>
      <c r="P106" s="128">
        <f t="shared" si="28"/>
        <v>7301397</v>
      </c>
      <c r="Q106" s="128">
        <f t="shared" si="28"/>
        <v>2786741</v>
      </c>
      <c r="R106" s="128">
        <f t="shared" si="28"/>
        <v>91795</v>
      </c>
      <c r="S106" s="128">
        <f t="shared" si="28"/>
        <v>1269533</v>
      </c>
      <c r="T106" s="456">
        <f t="shared" si="28"/>
        <v>0</v>
      </c>
      <c r="U106" s="460">
        <f>U105+U104+U97+U91+U81+U67+U61+U55+U54+U53+U35</f>
        <v>173478413</v>
      </c>
    </row>
    <row r="107" spans="1:21" ht="17.25" thickBot="1">
      <c r="A107" s="1" t="str">
        <f t="shared" si="21"/>
        <v>702</v>
      </c>
      <c r="B107" s="103" t="s">
        <v>343</v>
      </c>
      <c r="C107" s="172"/>
      <c r="D107" s="689" t="s">
        <v>287</v>
      </c>
      <c r="E107" s="690"/>
      <c r="F107" s="690"/>
      <c r="G107" s="690"/>
      <c r="H107" s="690"/>
      <c r="I107" s="690"/>
      <c r="J107" s="690"/>
      <c r="K107" s="690"/>
      <c r="L107" s="690"/>
      <c r="M107" s="690"/>
      <c r="N107" s="690"/>
      <c r="O107" s="690"/>
      <c r="P107" s="690"/>
      <c r="Q107" s="690"/>
      <c r="R107" s="690"/>
      <c r="S107" s="690"/>
      <c r="T107" s="690"/>
      <c r="U107" s="691"/>
    </row>
    <row r="108" spans="1:21" ht="14.25">
      <c r="A108" s="1" t="str">
        <f t="shared" si="21"/>
        <v>702</v>
      </c>
      <c r="B108" s="103" t="s">
        <v>343</v>
      </c>
      <c r="C108" s="172" t="str">
        <f t="shared" si="22"/>
        <v>3A100</v>
      </c>
      <c r="D108" s="471" t="s">
        <v>288</v>
      </c>
      <c r="E108" s="472"/>
      <c r="F108" s="472"/>
      <c r="G108" s="444" t="s">
        <v>289</v>
      </c>
      <c r="H108" s="106">
        <f t="shared" ref="H108:T108" si="29">H109+H112</f>
        <v>2354588</v>
      </c>
      <c r="I108" s="107">
        <f t="shared" si="29"/>
        <v>106270</v>
      </c>
      <c r="J108" s="107">
        <f t="shared" si="29"/>
        <v>262727</v>
      </c>
      <c r="K108" s="107">
        <f t="shared" si="29"/>
        <v>972773</v>
      </c>
      <c r="L108" s="107">
        <f t="shared" si="29"/>
        <v>3649853</v>
      </c>
      <c r="M108" s="107">
        <f t="shared" si="29"/>
        <v>20070674</v>
      </c>
      <c r="N108" s="107">
        <f t="shared" si="29"/>
        <v>58090</v>
      </c>
      <c r="O108" s="107">
        <f t="shared" si="29"/>
        <v>2981212</v>
      </c>
      <c r="P108" s="107">
        <f t="shared" si="29"/>
        <v>955156</v>
      </c>
      <c r="Q108" s="107">
        <f t="shared" si="29"/>
        <v>712829</v>
      </c>
      <c r="R108" s="107">
        <f t="shared" si="29"/>
        <v>21615</v>
      </c>
      <c r="S108" s="107">
        <f t="shared" si="29"/>
        <v>285039</v>
      </c>
      <c r="T108" s="464">
        <f t="shared" si="29"/>
        <v>0</v>
      </c>
      <c r="U108" s="457">
        <f t="shared" ref="U108:U127" si="30">SUM(H108:T108)</f>
        <v>32430826</v>
      </c>
    </row>
    <row r="109" spans="1:21" ht="13.5">
      <c r="A109" s="1" t="str">
        <f t="shared" si="21"/>
        <v>702</v>
      </c>
      <c r="B109" s="103" t="s">
        <v>343</v>
      </c>
      <c r="C109" s="172" t="str">
        <f t="shared" si="22"/>
        <v>3A110</v>
      </c>
      <c r="D109" s="442"/>
      <c r="E109" s="435" t="s">
        <v>290</v>
      </c>
      <c r="F109" s="436"/>
      <c r="G109" s="417" t="s">
        <v>291</v>
      </c>
      <c r="H109" s="108">
        <f t="shared" ref="H109:T109" si="31">H110+H111</f>
        <v>1171059</v>
      </c>
      <c r="I109" s="109">
        <f t="shared" si="31"/>
        <v>89448</v>
      </c>
      <c r="J109" s="109">
        <f t="shared" si="31"/>
        <v>234532</v>
      </c>
      <c r="K109" s="109">
        <f t="shared" si="31"/>
        <v>370439</v>
      </c>
      <c r="L109" s="109">
        <f t="shared" si="31"/>
        <v>2702141</v>
      </c>
      <c r="M109" s="109">
        <f t="shared" si="31"/>
        <v>16998113</v>
      </c>
      <c r="N109" s="109">
        <f t="shared" si="31"/>
        <v>46264</v>
      </c>
      <c r="O109" s="109">
        <f t="shared" si="31"/>
        <v>2689684</v>
      </c>
      <c r="P109" s="109">
        <f t="shared" si="31"/>
        <v>825026</v>
      </c>
      <c r="Q109" s="109">
        <f t="shared" si="31"/>
        <v>547176</v>
      </c>
      <c r="R109" s="109">
        <f t="shared" si="31"/>
        <v>17215</v>
      </c>
      <c r="S109" s="109">
        <f t="shared" si="31"/>
        <v>227341</v>
      </c>
      <c r="T109" s="451">
        <f t="shared" si="31"/>
        <v>0</v>
      </c>
      <c r="U109" s="458">
        <f t="shared" si="30"/>
        <v>25918438</v>
      </c>
    </row>
    <row r="110" spans="1:21" ht="13.5">
      <c r="A110" s="1" t="str">
        <f t="shared" si="21"/>
        <v>702</v>
      </c>
      <c r="B110" s="103" t="s">
        <v>343</v>
      </c>
      <c r="C110" s="172" t="str">
        <f t="shared" si="22"/>
        <v xml:space="preserve">3A111 </v>
      </c>
      <c r="D110" s="442"/>
      <c r="E110" s="435"/>
      <c r="F110" s="436" t="s">
        <v>292</v>
      </c>
      <c r="G110" s="418" t="s">
        <v>293</v>
      </c>
      <c r="H110" s="111">
        <v>1023412</v>
      </c>
      <c r="I110" s="416">
        <v>78082</v>
      </c>
      <c r="J110" s="416">
        <v>200512</v>
      </c>
      <c r="K110" s="416">
        <v>324318</v>
      </c>
      <c r="L110" s="416">
        <v>2338520</v>
      </c>
      <c r="M110" s="416">
        <v>14631410</v>
      </c>
      <c r="N110" s="416">
        <v>39782</v>
      </c>
      <c r="O110" s="416">
        <v>2405526</v>
      </c>
      <c r="P110" s="416">
        <v>755678</v>
      </c>
      <c r="Q110" s="416">
        <v>470399</v>
      </c>
      <c r="R110" s="416">
        <v>14803</v>
      </c>
      <c r="S110" s="416">
        <v>196231</v>
      </c>
      <c r="T110" s="454"/>
      <c r="U110" s="458">
        <f t="shared" si="30"/>
        <v>22478673</v>
      </c>
    </row>
    <row r="111" spans="1:21" ht="13.5">
      <c r="A111" s="1" t="str">
        <f t="shared" si="21"/>
        <v>702</v>
      </c>
      <c r="B111" s="103" t="s">
        <v>343</v>
      </c>
      <c r="C111" s="172" t="str">
        <f t="shared" si="22"/>
        <v>3A112</v>
      </c>
      <c r="D111" s="442"/>
      <c r="E111" s="435"/>
      <c r="F111" s="436" t="s">
        <v>294</v>
      </c>
      <c r="G111" s="418" t="s">
        <v>295</v>
      </c>
      <c r="H111" s="111">
        <v>147647</v>
      </c>
      <c r="I111" s="416">
        <v>11366</v>
      </c>
      <c r="J111" s="416">
        <v>34020</v>
      </c>
      <c r="K111" s="416">
        <v>46121</v>
      </c>
      <c r="L111" s="416">
        <v>363621</v>
      </c>
      <c r="M111" s="416">
        <v>2366703</v>
      </c>
      <c r="N111" s="416">
        <v>6482</v>
      </c>
      <c r="O111" s="416">
        <v>284158</v>
      </c>
      <c r="P111" s="416">
        <v>69348</v>
      </c>
      <c r="Q111" s="416">
        <v>76777</v>
      </c>
      <c r="R111" s="416">
        <v>2412</v>
      </c>
      <c r="S111" s="416">
        <v>31110</v>
      </c>
      <c r="T111" s="454"/>
      <c r="U111" s="458">
        <f t="shared" si="30"/>
        <v>3439765</v>
      </c>
    </row>
    <row r="112" spans="1:21" ht="27.75" thickBot="1">
      <c r="A112" s="1" t="str">
        <f t="shared" si="21"/>
        <v>702</v>
      </c>
      <c r="B112" s="103" t="s">
        <v>343</v>
      </c>
      <c r="C112" s="172" t="str">
        <f t="shared" si="22"/>
        <v>3A120</v>
      </c>
      <c r="D112" s="519"/>
      <c r="E112" s="514" t="s">
        <v>296</v>
      </c>
      <c r="F112" s="515"/>
      <c r="G112" s="516" t="s">
        <v>297</v>
      </c>
      <c r="H112" s="480">
        <v>1183529</v>
      </c>
      <c r="I112" s="481">
        <v>16822</v>
      </c>
      <c r="J112" s="481">
        <v>28195</v>
      </c>
      <c r="K112" s="481">
        <v>602334</v>
      </c>
      <c r="L112" s="481">
        <v>947712</v>
      </c>
      <c r="M112" s="481">
        <v>3072561</v>
      </c>
      <c r="N112" s="481">
        <v>11826</v>
      </c>
      <c r="O112" s="481">
        <v>291528</v>
      </c>
      <c r="P112" s="481">
        <v>130130</v>
      </c>
      <c r="Q112" s="481">
        <v>165653</v>
      </c>
      <c r="R112" s="481">
        <v>4400</v>
      </c>
      <c r="S112" s="481">
        <v>57698</v>
      </c>
      <c r="T112" s="482"/>
      <c r="U112" s="459">
        <f t="shared" si="30"/>
        <v>6512388</v>
      </c>
    </row>
    <row r="113" spans="1:21" ht="14.25">
      <c r="A113" s="1" t="str">
        <f t="shared" si="21"/>
        <v>702</v>
      </c>
      <c r="B113" s="103" t="s">
        <v>343</v>
      </c>
      <c r="C113" s="172" t="str">
        <f t="shared" si="22"/>
        <v>3B100</v>
      </c>
      <c r="D113" s="471" t="s">
        <v>298</v>
      </c>
      <c r="E113" s="472"/>
      <c r="F113" s="472"/>
      <c r="G113" s="444" t="s">
        <v>299</v>
      </c>
      <c r="H113" s="106">
        <f>SUM(H114:H118)</f>
        <v>21601387</v>
      </c>
      <c r="I113" s="107">
        <f t="shared" ref="I113:T113" si="32">SUM(I114:I118)</f>
        <v>825819</v>
      </c>
      <c r="J113" s="107">
        <f t="shared" si="32"/>
        <v>288632</v>
      </c>
      <c r="K113" s="107">
        <f t="shared" si="32"/>
        <v>11459540</v>
      </c>
      <c r="L113" s="107">
        <f t="shared" si="32"/>
        <v>29377440</v>
      </c>
      <c r="M113" s="107">
        <f t="shared" si="32"/>
        <v>94406567</v>
      </c>
      <c r="N113" s="107">
        <f t="shared" si="32"/>
        <v>389730</v>
      </c>
      <c r="O113" s="107">
        <f t="shared" si="32"/>
        <v>14923801</v>
      </c>
      <c r="P113" s="107">
        <f t="shared" si="32"/>
        <v>5581273</v>
      </c>
      <c r="Q113" s="107">
        <f t="shared" si="32"/>
        <v>4740111</v>
      </c>
      <c r="R113" s="107">
        <f t="shared" si="32"/>
        <v>143260</v>
      </c>
      <c r="S113" s="107">
        <f t="shared" si="32"/>
        <v>1776581</v>
      </c>
      <c r="T113" s="464">
        <f t="shared" si="32"/>
        <v>0</v>
      </c>
      <c r="U113" s="457">
        <f t="shared" si="30"/>
        <v>185514141</v>
      </c>
    </row>
    <row r="114" spans="1:21" ht="13.5">
      <c r="A114" s="1" t="str">
        <f t="shared" si="21"/>
        <v>702</v>
      </c>
      <c r="B114" s="103" t="s">
        <v>343</v>
      </c>
      <c r="C114" s="172" t="str">
        <f t="shared" si="22"/>
        <v>3B110</v>
      </c>
      <c r="D114" s="442"/>
      <c r="E114" s="435" t="s">
        <v>300</v>
      </c>
      <c r="F114" s="436"/>
      <c r="G114" s="417" t="s">
        <v>301</v>
      </c>
      <c r="H114" s="111">
        <v>171087</v>
      </c>
      <c r="I114" s="416">
        <v>11663</v>
      </c>
      <c r="J114" s="416">
        <v>2613</v>
      </c>
      <c r="K114" s="416">
        <v>148011</v>
      </c>
      <c r="L114" s="416">
        <v>339909</v>
      </c>
      <c r="M114" s="416">
        <v>1178035</v>
      </c>
      <c r="N114" s="416">
        <v>4421</v>
      </c>
      <c r="O114" s="416">
        <v>203179</v>
      </c>
      <c r="P114" s="416">
        <v>113352</v>
      </c>
      <c r="Q114" s="416">
        <v>53587</v>
      </c>
      <c r="R114" s="416">
        <v>1645</v>
      </c>
      <c r="S114" s="416">
        <v>21591</v>
      </c>
      <c r="T114" s="454"/>
      <c r="U114" s="458">
        <f t="shared" si="30"/>
        <v>2249093</v>
      </c>
    </row>
    <row r="115" spans="1:21" ht="13.5">
      <c r="A115" s="1" t="str">
        <f t="shared" si="21"/>
        <v>702</v>
      </c>
      <c r="B115" s="103" t="s">
        <v>343</v>
      </c>
      <c r="C115" s="172" t="str">
        <f t="shared" si="22"/>
        <v>3B120</v>
      </c>
      <c r="D115" s="442"/>
      <c r="E115" s="435" t="s">
        <v>302</v>
      </c>
      <c r="F115" s="436"/>
      <c r="G115" s="417" t="s">
        <v>303</v>
      </c>
      <c r="H115" s="111">
        <v>336096</v>
      </c>
      <c r="I115" s="416">
        <v>12991</v>
      </c>
      <c r="J115" s="416">
        <v>5178</v>
      </c>
      <c r="K115" s="416">
        <v>168655</v>
      </c>
      <c r="L115" s="416">
        <v>378232</v>
      </c>
      <c r="M115" s="416">
        <v>1831168</v>
      </c>
      <c r="N115" s="416">
        <v>6219</v>
      </c>
      <c r="O115" s="416">
        <v>229639</v>
      </c>
      <c r="P115" s="416">
        <v>133279</v>
      </c>
      <c r="Q115" s="416">
        <v>103380</v>
      </c>
      <c r="R115" s="416">
        <v>2314</v>
      </c>
      <c r="S115" s="416">
        <v>29848</v>
      </c>
      <c r="T115" s="454"/>
      <c r="U115" s="458">
        <f t="shared" si="30"/>
        <v>3236999</v>
      </c>
    </row>
    <row r="116" spans="1:21" ht="13.5">
      <c r="A116" s="1" t="str">
        <f t="shared" si="21"/>
        <v>702</v>
      </c>
      <c r="B116" s="103" t="s">
        <v>343</v>
      </c>
      <c r="C116" s="172" t="str">
        <f t="shared" si="22"/>
        <v>3B130</v>
      </c>
      <c r="D116" s="442"/>
      <c r="E116" s="435" t="s">
        <v>304</v>
      </c>
      <c r="F116" s="436"/>
      <c r="G116" s="417" t="s">
        <v>305</v>
      </c>
      <c r="H116" s="111">
        <v>17510717</v>
      </c>
      <c r="I116" s="416">
        <v>801045</v>
      </c>
      <c r="J116" s="416">
        <v>280841</v>
      </c>
      <c r="K116" s="416">
        <v>11142205</v>
      </c>
      <c r="L116" s="416">
        <v>28656853</v>
      </c>
      <c r="M116" s="416">
        <v>91387842</v>
      </c>
      <c r="N116" s="416">
        <v>379090</v>
      </c>
      <c r="O116" s="416">
        <v>14486347</v>
      </c>
      <c r="P116" s="416">
        <v>5331552</v>
      </c>
      <c r="Q116" s="416">
        <v>4583063</v>
      </c>
      <c r="R116" s="416">
        <v>139301</v>
      </c>
      <c r="S116" s="416">
        <v>1725142</v>
      </c>
      <c r="T116" s="454"/>
      <c r="U116" s="458">
        <f t="shared" si="30"/>
        <v>176423998</v>
      </c>
    </row>
    <row r="117" spans="1:21" ht="27">
      <c r="A117" s="1" t="str">
        <f t="shared" si="21"/>
        <v>702</v>
      </c>
      <c r="B117" s="103" t="s">
        <v>343</v>
      </c>
      <c r="C117" s="172" t="str">
        <f t="shared" si="22"/>
        <v>3B140</v>
      </c>
      <c r="D117" s="442"/>
      <c r="E117" s="435" t="s">
        <v>306</v>
      </c>
      <c r="F117" s="436"/>
      <c r="G117" s="417" t="s">
        <v>307</v>
      </c>
      <c r="H117" s="111">
        <v>444377</v>
      </c>
      <c r="I117" s="416">
        <v>120</v>
      </c>
      <c r="J117" s="416"/>
      <c r="K117" s="416">
        <v>669</v>
      </c>
      <c r="L117" s="416">
        <v>2446</v>
      </c>
      <c r="M117" s="416">
        <v>9522</v>
      </c>
      <c r="N117" s="416"/>
      <c r="O117" s="416">
        <v>4636</v>
      </c>
      <c r="P117" s="416">
        <v>3090</v>
      </c>
      <c r="Q117" s="416">
        <v>81</v>
      </c>
      <c r="R117" s="416"/>
      <c r="S117" s="416"/>
      <c r="T117" s="454"/>
      <c r="U117" s="458">
        <f t="shared" si="30"/>
        <v>464941</v>
      </c>
    </row>
    <row r="118" spans="1:21" ht="27.75" thickBot="1">
      <c r="A118" s="1" t="str">
        <f t="shared" si="21"/>
        <v>702</v>
      </c>
      <c r="B118" s="103" t="s">
        <v>343</v>
      </c>
      <c r="C118" s="172" t="str">
        <f t="shared" si="22"/>
        <v>3B150</v>
      </c>
      <c r="D118" s="519"/>
      <c r="E118" s="514" t="s">
        <v>308</v>
      </c>
      <c r="F118" s="515"/>
      <c r="G118" s="516" t="s">
        <v>309</v>
      </c>
      <c r="H118" s="480">
        <v>3139110</v>
      </c>
      <c r="I118" s="481"/>
      <c r="J118" s="481"/>
      <c r="K118" s="481"/>
      <c r="L118" s="481"/>
      <c r="M118" s="481"/>
      <c r="N118" s="481"/>
      <c r="O118" s="481"/>
      <c r="P118" s="481"/>
      <c r="Q118" s="481"/>
      <c r="R118" s="481"/>
      <c r="S118" s="481"/>
      <c r="T118" s="482"/>
      <c r="U118" s="459">
        <f t="shared" si="30"/>
        <v>3139110</v>
      </c>
    </row>
    <row r="119" spans="1:21" ht="15" thickBot="1">
      <c r="A119" s="1" t="str">
        <f t="shared" si="21"/>
        <v>702</v>
      </c>
      <c r="B119" s="103" t="s">
        <v>343</v>
      </c>
      <c r="C119" s="172" t="str">
        <f t="shared" si="22"/>
        <v>3C100</v>
      </c>
      <c r="D119" s="498" t="s">
        <v>310</v>
      </c>
      <c r="E119" s="525"/>
      <c r="F119" s="525"/>
      <c r="G119" s="511" t="s">
        <v>311</v>
      </c>
      <c r="H119" s="129"/>
      <c r="I119" s="526"/>
      <c r="J119" s="526"/>
      <c r="K119" s="526"/>
      <c r="L119" s="526"/>
      <c r="M119" s="526"/>
      <c r="N119" s="526"/>
      <c r="O119" s="526"/>
      <c r="P119" s="526"/>
      <c r="Q119" s="526"/>
      <c r="R119" s="526"/>
      <c r="S119" s="526"/>
      <c r="T119" s="527"/>
      <c r="U119" s="468">
        <f t="shared" si="30"/>
        <v>0</v>
      </c>
    </row>
    <row r="120" spans="1:21" ht="15" thickBot="1">
      <c r="A120" s="1" t="str">
        <f t="shared" si="21"/>
        <v>702</v>
      </c>
      <c r="B120" s="103" t="s">
        <v>343</v>
      </c>
      <c r="C120" s="172" t="str">
        <f t="shared" si="22"/>
        <v>3D100</v>
      </c>
      <c r="D120" s="498" t="s">
        <v>312</v>
      </c>
      <c r="E120" s="525"/>
      <c r="F120" s="525"/>
      <c r="G120" s="511" t="s">
        <v>313</v>
      </c>
      <c r="H120" s="129">
        <v>295891</v>
      </c>
      <c r="I120" s="526">
        <v>64324</v>
      </c>
      <c r="J120" s="526">
        <v>9587</v>
      </c>
      <c r="K120" s="526">
        <v>90673</v>
      </c>
      <c r="L120" s="526">
        <v>1346073</v>
      </c>
      <c r="M120" s="526">
        <v>3611003</v>
      </c>
      <c r="N120" s="526">
        <v>16337</v>
      </c>
      <c r="O120" s="526">
        <v>849822</v>
      </c>
      <c r="P120" s="526">
        <v>266000</v>
      </c>
      <c r="Q120" s="526">
        <v>154425</v>
      </c>
      <c r="R120" s="526">
        <v>6079</v>
      </c>
      <c r="S120" s="526">
        <v>78404</v>
      </c>
      <c r="T120" s="527"/>
      <c r="U120" s="468">
        <f t="shared" si="30"/>
        <v>6788618</v>
      </c>
    </row>
    <row r="121" spans="1:21" ht="15" thickBot="1">
      <c r="A121" s="1" t="str">
        <f t="shared" si="21"/>
        <v>702</v>
      </c>
      <c r="B121" s="103" t="s">
        <v>343</v>
      </c>
      <c r="C121" s="172" t="str">
        <f t="shared" si="22"/>
        <v>3E100</v>
      </c>
      <c r="D121" s="498" t="s">
        <v>314</v>
      </c>
      <c r="E121" s="525"/>
      <c r="F121" s="525"/>
      <c r="G121" s="511" t="s">
        <v>315</v>
      </c>
      <c r="H121" s="129"/>
      <c r="I121" s="526"/>
      <c r="J121" s="526"/>
      <c r="K121" s="526"/>
      <c r="L121" s="526"/>
      <c r="M121" s="526"/>
      <c r="N121" s="526"/>
      <c r="O121" s="526"/>
      <c r="P121" s="526"/>
      <c r="Q121" s="526"/>
      <c r="R121" s="526"/>
      <c r="S121" s="526"/>
      <c r="T121" s="527"/>
      <c r="U121" s="468">
        <f t="shared" si="30"/>
        <v>0</v>
      </c>
    </row>
    <row r="122" spans="1:21" ht="15" thickBot="1">
      <c r="A122" s="1" t="str">
        <f t="shared" si="21"/>
        <v>702</v>
      </c>
      <c r="B122" s="103" t="s">
        <v>343</v>
      </c>
      <c r="C122" s="172" t="str">
        <f t="shared" si="22"/>
        <v>3F100</v>
      </c>
      <c r="D122" s="498" t="s">
        <v>316</v>
      </c>
      <c r="E122" s="525"/>
      <c r="F122" s="525"/>
      <c r="G122" s="511" t="s">
        <v>317</v>
      </c>
      <c r="H122" s="129">
        <v>6046650</v>
      </c>
      <c r="I122" s="526">
        <v>6306</v>
      </c>
      <c r="J122" s="526">
        <v>69139</v>
      </c>
      <c r="K122" s="526">
        <v>327022</v>
      </c>
      <c r="L122" s="526">
        <v>346867</v>
      </c>
      <c r="M122" s="526">
        <v>1156003</v>
      </c>
      <c r="N122" s="526">
        <v>4933</v>
      </c>
      <c r="O122" s="526">
        <v>102249</v>
      </c>
      <c r="P122" s="526">
        <v>120514</v>
      </c>
      <c r="Q122" s="526">
        <v>39689</v>
      </c>
      <c r="R122" s="526">
        <v>1836</v>
      </c>
      <c r="S122" s="526">
        <v>23677</v>
      </c>
      <c r="T122" s="527"/>
      <c r="U122" s="468">
        <f t="shared" si="30"/>
        <v>8244885</v>
      </c>
    </row>
    <row r="123" spans="1:21" ht="29.25" thickBot="1">
      <c r="A123" s="1" t="str">
        <f t="shared" si="21"/>
        <v>702</v>
      </c>
      <c r="B123" s="103" t="s">
        <v>343</v>
      </c>
      <c r="C123" s="172" t="str">
        <f t="shared" si="22"/>
        <v>3G100</v>
      </c>
      <c r="D123" s="498" t="s">
        <v>318</v>
      </c>
      <c r="E123" s="525"/>
      <c r="F123" s="525"/>
      <c r="G123" s="511" t="s">
        <v>319</v>
      </c>
      <c r="H123" s="129">
        <v>15170</v>
      </c>
      <c r="I123" s="526">
        <v>1795</v>
      </c>
      <c r="J123" s="526"/>
      <c r="K123" s="526">
        <v>47785</v>
      </c>
      <c r="L123" s="526">
        <v>95903</v>
      </c>
      <c r="M123" s="526">
        <v>280055</v>
      </c>
      <c r="N123" s="526"/>
      <c r="O123" s="526"/>
      <c r="P123" s="526"/>
      <c r="Q123" s="526"/>
      <c r="R123" s="526"/>
      <c r="S123" s="526"/>
      <c r="T123" s="527"/>
      <c r="U123" s="468">
        <f t="shared" si="30"/>
        <v>440708</v>
      </c>
    </row>
    <row r="124" spans="1:21" ht="29.25" thickBot="1">
      <c r="A124" s="1" t="str">
        <f t="shared" si="21"/>
        <v>702</v>
      </c>
      <c r="B124" s="103" t="s">
        <v>343</v>
      </c>
      <c r="C124" s="172" t="str">
        <f t="shared" si="22"/>
        <v>3H100</v>
      </c>
      <c r="D124" s="528" t="s">
        <v>320</v>
      </c>
      <c r="E124" s="529"/>
      <c r="F124" s="529"/>
      <c r="G124" s="530" t="s">
        <v>321</v>
      </c>
      <c r="H124" s="531">
        <v>221771</v>
      </c>
      <c r="I124" s="532">
        <v>7879</v>
      </c>
      <c r="J124" s="532">
        <v>1796</v>
      </c>
      <c r="K124" s="532">
        <v>140447</v>
      </c>
      <c r="L124" s="532">
        <v>216774</v>
      </c>
      <c r="M124" s="532">
        <v>758255</v>
      </c>
      <c r="N124" s="532">
        <v>3059</v>
      </c>
      <c r="O124" s="532">
        <v>91532</v>
      </c>
      <c r="P124" s="532">
        <v>70248</v>
      </c>
      <c r="Q124" s="532">
        <v>98609</v>
      </c>
      <c r="R124" s="532">
        <v>1139</v>
      </c>
      <c r="S124" s="532">
        <v>14688</v>
      </c>
      <c r="T124" s="533"/>
      <c r="U124" s="524">
        <f t="shared" si="30"/>
        <v>1626197</v>
      </c>
    </row>
    <row r="125" spans="1:21" s="407" customFormat="1" ht="16.5" thickBot="1">
      <c r="A125" s="407" t="str">
        <f t="shared" si="21"/>
        <v>702</v>
      </c>
      <c r="B125" s="408" t="s">
        <v>343</v>
      </c>
      <c r="C125" s="409">
        <f t="shared" si="22"/>
        <v>39999</v>
      </c>
      <c r="D125" s="31">
        <v>39999</v>
      </c>
      <c r="E125" s="469"/>
      <c r="F125" s="470"/>
      <c r="G125" s="474" t="s">
        <v>322</v>
      </c>
      <c r="H125" s="476">
        <f>H124+H123+H122+H1162+H121+H120+H119+H113+H108</f>
        <v>30535457</v>
      </c>
      <c r="I125" s="477">
        <f t="shared" ref="I125:T125" si="33">I124+I123+I122+I1162+I121+I120+I119+I113+I108</f>
        <v>1012393</v>
      </c>
      <c r="J125" s="477">
        <f t="shared" si="33"/>
        <v>631881</v>
      </c>
      <c r="K125" s="477">
        <f t="shared" si="33"/>
        <v>13038240</v>
      </c>
      <c r="L125" s="477">
        <f t="shared" si="33"/>
        <v>35032910</v>
      </c>
      <c r="M125" s="477">
        <f t="shared" si="33"/>
        <v>120282557</v>
      </c>
      <c r="N125" s="477">
        <f t="shared" si="33"/>
        <v>472149</v>
      </c>
      <c r="O125" s="477">
        <f t="shared" si="33"/>
        <v>18948616</v>
      </c>
      <c r="P125" s="477">
        <f t="shared" si="33"/>
        <v>6993191</v>
      </c>
      <c r="Q125" s="477">
        <f t="shared" si="33"/>
        <v>5745663</v>
      </c>
      <c r="R125" s="477">
        <f t="shared" si="33"/>
        <v>173929</v>
      </c>
      <c r="S125" s="477">
        <f t="shared" si="33"/>
        <v>2178389</v>
      </c>
      <c r="T125" s="478">
        <f t="shared" si="33"/>
        <v>0</v>
      </c>
      <c r="U125" s="479">
        <f t="shared" si="30"/>
        <v>235045375</v>
      </c>
    </row>
    <row r="126" spans="1:21" ht="16.5" thickBot="1">
      <c r="A126" s="1" t="str">
        <f t="shared" si="21"/>
        <v>702</v>
      </c>
      <c r="B126" s="103" t="s">
        <v>343</v>
      </c>
      <c r="C126" s="172" t="str">
        <f t="shared" si="22"/>
        <v>48888</v>
      </c>
      <c r="D126" s="33" t="s">
        <v>323</v>
      </c>
      <c r="E126" s="30"/>
      <c r="F126" s="29"/>
      <c r="G126" s="32" t="s">
        <v>324</v>
      </c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465"/>
      <c r="U126" s="468">
        <f t="shared" si="30"/>
        <v>0</v>
      </c>
    </row>
    <row r="127" spans="1:21" ht="16.5" thickBot="1">
      <c r="A127" s="1" t="str">
        <f t="shared" si="21"/>
        <v>702</v>
      </c>
      <c r="B127" s="103" t="s">
        <v>343</v>
      </c>
      <c r="C127" s="172">
        <f t="shared" si="22"/>
        <v>49999</v>
      </c>
      <c r="D127" s="28">
        <v>49999</v>
      </c>
      <c r="E127" s="28"/>
      <c r="F127" s="34"/>
      <c r="G127" s="130" t="s">
        <v>325</v>
      </c>
      <c r="H127" s="410">
        <f>H126+H125+H106+H33</f>
        <v>75379529</v>
      </c>
      <c r="I127" s="411">
        <f t="shared" ref="I127:T127" si="34">I126+I125+I106+I33</f>
        <v>1404233</v>
      </c>
      <c r="J127" s="411">
        <f t="shared" si="34"/>
        <v>3413067</v>
      </c>
      <c r="K127" s="411">
        <f t="shared" si="34"/>
        <v>43576619</v>
      </c>
      <c r="L127" s="411">
        <f t="shared" si="34"/>
        <v>53023244</v>
      </c>
      <c r="M127" s="411">
        <f t="shared" si="34"/>
        <v>180931829</v>
      </c>
      <c r="N127" s="411">
        <f t="shared" si="34"/>
        <v>729317</v>
      </c>
      <c r="O127" s="411">
        <f t="shared" si="34"/>
        <v>27351815</v>
      </c>
      <c r="P127" s="411">
        <f t="shared" si="34"/>
        <v>14946106</v>
      </c>
      <c r="Q127" s="411">
        <f t="shared" si="34"/>
        <v>8647374</v>
      </c>
      <c r="R127" s="411">
        <f t="shared" si="34"/>
        <v>269622</v>
      </c>
      <c r="S127" s="411">
        <f t="shared" si="34"/>
        <v>3499286</v>
      </c>
      <c r="T127" s="466">
        <f t="shared" si="34"/>
        <v>0</v>
      </c>
      <c r="U127" s="467">
        <f t="shared" si="30"/>
        <v>413172041</v>
      </c>
    </row>
  </sheetData>
  <sheetProtection password="A01C" sheet="1"/>
  <mergeCells count="17">
    <mergeCell ref="U9:U10"/>
    <mergeCell ref="D15:U15"/>
    <mergeCell ref="D34:U34"/>
    <mergeCell ref="H8:U8"/>
    <mergeCell ref="D107:U107"/>
    <mergeCell ref="D3:U3"/>
    <mergeCell ref="G4:K4"/>
    <mergeCell ref="M4:R4"/>
    <mergeCell ref="D9:F10"/>
    <mergeCell ref="G9:G10"/>
    <mergeCell ref="T9:T10"/>
    <mergeCell ref="H9:I9"/>
    <mergeCell ref="J9:L9"/>
    <mergeCell ref="M9:P9"/>
    <mergeCell ref="Q9:Q10"/>
    <mergeCell ref="R9:R10"/>
    <mergeCell ref="S9:S10"/>
  </mergeCells>
  <pageMargins left="0.70866141732283472" right="0.70866141732283472" top="0.74803149606299213" bottom="0.74803149606299213" header="0.31496062992125984" footer="0.31496062992125984"/>
  <pageSetup paperSize="8" scale="57" fitToHeight="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4">
    <pageSetUpPr fitToPage="1"/>
  </sheetPr>
  <dimension ref="A1:U127"/>
  <sheetViews>
    <sheetView topLeftCell="F3" zoomScale="70" zoomScaleNormal="70" workbookViewId="0">
      <selection activeCell="S113" sqref="S113"/>
    </sheetView>
  </sheetViews>
  <sheetFormatPr defaultRowHeight="12.75"/>
  <cols>
    <col min="1" max="1" width="14.28515625" style="1" hidden="1" customWidth="1"/>
    <col min="2" max="3" width="16.140625" style="1" hidden="1" customWidth="1"/>
    <col min="4" max="4" width="8.85546875" style="2" bestFit="1" customWidth="1"/>
    <col min="5" max="5" width="7.85546875" style="2" bestFit="1" customWidth="1"/>
    <col min="6" max="6" width="7.5703125" style="2" bestFit="1" customWidth="1"/>
    <col min="7" max="7" width="53.5703125" style="4" customWidth="1"/>
    <col min="8" max="21" width="18.7109375" style="35" customWidth="1"/>
    <col min="22" max="16384" width="9.140625" style="1"/>
  </cols>
  <sheetData>
    <row r="1" spans="1:21" ht="32.25" hidden="1" customHeight="1" thickBot="1">
      <c r="A1" s="387" t="s">
        <v>73</v>
      </c>
      <c r="B1" s="387" t="s">
        <v>74</v>
      </c>
      <c r="C1" s="150" t="s">
        <v>75</v>
      </c>
      <c r="D1" s="387" t="s">
        <v>76</v>
      </c>
      <c r="E1" s="387" t="s">
        <v>77</v>
      </c>
      <c r="F1" s="387" t="s">
        <v>78</v>
      </c>
      <c r="G1" s="387" t="s">
        <v>79</v>
      </c>
      <c r="H1" s="68" t="s">
        <v>80</v>
      </c>
      <c r="I1" s="25" t="s">
        <v>81</v>
      </c>
      <c r="J1" s="26" t="s">
        <v>82</v>
      </c>
      <c r="K1" s="25" t="s">
        <v>83</v>
      </c>
      <c r="L1" s="68" t="s">
        <v>84</v>
      </c>
      <c r="M1" s="69" t="s">
        <v>85</v>
      </c>
      <c r="N1" s="69" t="s">
        <v>86</v>
      </c>
      <c r="O1" s="69" t="s">
        <v>87</v>
      </c>
      <c r="P1" s="69" t="s">
        <v>88</v>
      </c>
      <c r="Q1" s="385" t="s">
        <v>89</v>
      </c>
      <c r="R1" s="386" t="s">
        <v>90</v>
      </c>
      <c r="S1" s="385" t="s">
        <v>91</v>
      </c>
      <c r="T1" s="386" t="s">
        <v>92</v>
      </c>
      <c r="U1" s="383" t="s">
        <v>93</v>
      </c>
    </row>
    <row r="2" spans="1:21" ht="13.5" hidden="1" thickBot="1">
      <c r="A2" s="384" t="s">
        <v>94</v>
      </c>
      <c r="B2" s="384" t="s">
        <v>94</v>
      </c>
      <c r="C2" s="150" t="s">
        <v>94</v>
      </c>
      <c r="D2" s="384" t="s">
        <v>94</v>
      </c>
      <c r="E2" s="384" t="s">
        <v>94</v>
      </c>
      <c r="F2" s="384" t="s">
        <v>94</v>
      </c>
      <c r="G2" s="384" t="s">
        <v>94</v>
      </c>
      <c r="H2" s="384" t="s">
        <v>94</v>
      </c>
      <c r="I2" s="384" t="s">
        <v>94</v>
      </c>
      <c r="J2" s="384" t="s">
        <v>94</v>
      </c>
      <c r="K2" s="384" t="s">
        <v>94</v>
      </c>
      <c r="L2" s="384" t="s">
        <v>94</v>
      </c>
      <c r="M2" s="384" t="s">
        <v>94</v>
      </c>
      <c r="N2" s="384" t="s">
        <v>94</v>
      </c>
      <c r="O2" s="384" t="s">
        <v>94</v>
      </c>
      <c r="P2" s="384" t="s">
        <v>94</v>
      </c>
      <c r="Q2" s="384" t="s">
        <v>94</v>
      </c>
      <c r="R2" s="384" t="s">
        <v>94</v>
      </c>
      <c r="S2" s="384" t="s">
        <v>94</v>
      </c>
      <c r="T2" s="384" t="s">
        <v>94</v>
      </c>
      <c r="U2" s="384" t="s">
        <v>94</v>
      </c>
    </row>
    <row r="3" spans="1:21" ht="35.25" customHeight="1" thickBot="1">
      <c r="D3" s="692" t="s">
        <v>95</v>
      </c>
      <c r="E3" s="692"/>
      <c r="F3" s="692"/>
      <c r="G3" s="692"/>
      <c r="H3" s="692"/>
      <c r="I3" s="692"/>
      <c r="J3" s="692"/>
      <c r="K3" s="692"/>
      <c r="L3" s="692"/>
      <c r="M3" s="692"/>
      <c r="N3" s="692"/>
      <c r="O3" s="692"/>
      <c r="P3" s="692"/>
      <c r="Q3" s="692"/>
      <c r="R3" s="692"/>
      <c r="S3" s="692"/>
      <c r="T3" s="692"/>
      <c r="U3" s="692"/>
    </row>
    <row r="4" spans="1:21" ht="13.5" thickBot="1">
      <c r="G4" s="693" t="s">
        <v>96</v>
      </c>
      <c r="H4" s="694"/>
      <c r="I4" s="694"/>
      <c r="J4" s="694"/>
      <c r="K4" s="695"/>
      <c r="L4" s="3"/>
      <c r="M4" s="693" t="s">
        <v>97</v>
      </c>
      <c r="N4" s="694"/>
      <c r="O4" s="694"/>
      <c r="P4" s="694"/>
      <c r="Q4" s="694"/>
      <c r="R4" s="695"/>
      <c r="S4" s="3"/>
      <c r="T4" s="3"/>
      <c r="U4" s="4"/>
    </row>
    <row r="5" spans="1:21" ht="12" customHeight="1" thickBot="1">
      <c r="G5" s="5"/>
      <c r="H5" s="3"/>
      <c r="I5" s="3"/>
      <c r="J5" s="3"/>
      <c r="K5" s="6"/>
      <c r="L5" s="3"/>
      <c r="M5" s="7"/>
      <c r="N5" s="8"/>
      <c r="O5" s="8"/>
      <c r="P5" s="8"/>
      <c r="Q5" s="9"/>
      <c r="R5" s="10"/>
      <c r="S5" s="3"/>
      <c r="T5" s="3"/>
      <c r="U5" s="4"/>
    </row>
    <row r="6" spans="1:21" ht="27.75" customHeight="1" thickBot="1">
      <c r="G6" s="11" t="s">
        <v>98</v>
      </c>
      <c r="H6" s="100" t="s">
        <v>99</v>
      </c>
      <c r="I6" s="3"/>
      <c r="J6" s="13" t="s">
        <v>100</v>
      </c>
      <c r="K6" s="100" t="str">
        <f>Info!B2</f>
        <v>702</v>
      </c>
      <c r="L6" s="3"/>
      <c r="M6" s="14" t="s">
        <v>101</v>
      </c>
      <c r="N6" s="15"/>
      <c r="O6" s="16"/>
      <c r="P6" s="16"/>
      <c r="Q6" s="100" t="str">
        <f>Info!B3</f>
        <v>2019</v>
      </c>
      <c r="R6" s="6"/>
      <c r="S6" s="3"/>
      <c r="T6" s="3"/>
      <c r="U6" s="4"/>
    </row>
    <row r="7" spans="1:21" ht="12" customHeight="1" thickBot="1">
      <c r="G7" s="18"/>
      <c r="H7" s="19"/>
      <c r="I7" s="19"/>
      <c r="J7" s="19"/>
      <c r="K7" s="20"/>
      <c r="L7" s="3"/>
      <c r="M7" s="21"/>
      <c r="N7" s="22"/>
      <c r="O7" s="19"/>
      <c r="P7" s="19"/>
      <c r="Q7" s="19"/>
      <c r="R7" s="20"/>
      <c r="S7" s="3"/>
      <c r="T7" s="3"/>
      <c r="U7" s="4"/>
    </row>
    <row r="8" spans="1:21" ht="13.5" thickBot="1">
      <c r="D8" s="23"/>
      <c r="E8" s="23"/>
      <c r="F8" s="23"/>
      <c r="G8" s="3"/>
      <c r="H8" s="664" t="s">
        <v>102</v>
      </c>
      <c r="I8" s="664"/>
      <c r="J8" s="664"/>
      <c r="K8" s="664"/>
      <c r="L8" s="664"/>
      <c r="M8" s="664"/>
      <c r="N8" s="664"/>
      <c r="O8" s="664"/>
      <c r="P8" s="664"/>
      <c r="Q8" s="664"/>
      <c r="R8" s="664"/>
      <c r="S8" s="664"/>
      <c r="T8" s="664"/>
      <c r="U8" s="664"/>
    </row>
    <row r="9" spans="1:21" ht="19.5" customHeight="1" thickBot="1">
      <c r="D9" s="696"/>
      <c r="E9" s="697"/>
      <c r="F9" s="698"/>
      <c r="G9" s="702" t="s">
        <v>103</v>
      </c>
      <c r="H9" s="679" t="s">
        <v>104</v>
      </c>
      <c r="I9" s="680"/>
      <c r="J9" s="679" t="s">
        <v>105</v>
      </c>
      <c r="K9" s="680"/>
      <c r="L9" s="680"/>
      <c r="M9" s="679" t="s">
        <v>106</v>
      </c>
      <c r="N9" s="680"/>
      <c r="O9" s="680"/>
      <c r="P9" s="681"/>
      <c r="Q9" s="682" t="s">
        <v>89</v>
      </c>
      <c r="R9" s="677" t="s">
        <v>90</v>
      </c>
      <c r="S9" s="682" t="s">
        <v>91</v>
      </c>
      <c r="T9" s="677" t="s">
        <v>92</v>
      </c>
      <c r="U9" s="684" t="s">
        <v>93</v>
      </c>
    </row>
    <row r="10" spans="1:21" ht="69" customHeight="1" thickBot="1">
      <c r="D10" s="699"/>
      <c r="E10" s="700"/>
      <c r="F10" s="701"/>
      <c r="G10" s="703"/>
      <c r="H10" s="24" t="s">
        <v>80</v>
      </c>
      <c r="I10" s="25" t="s">
        <v>81</v>
      </c>
      <c r="J10" s="26" t="s">
        <v>82</v>
      </c>
      <c r="K10" s="25" t="s">
        <v>83</v>
      </c>
      <c r="L10" s="68" t="s">
        <v>84</v>
      </c>
      <c r="M10" s="69" t="s">
        <v>85</v>
      </c>
      <c r="N10" s="69" t="s">
        <v>86</v>
      </c>
      <c r="O10" s="69" t="s">
        <v>87</v>
      </c>
      <c r="P10" s="69" t="s">
        <v>88</v>
      </c>
      <c r="Q10" s="683"/>
      <c r="R10" s="678"/>
      <c r="S10" s="683"/>
      <c r="T10" s="678"/>
      <c r="U10" s="685"/>
    </row>
    <row r="11" spans="1:21" ht="24.95" hidden="1" customHeight="1">
      <c r="A11" s="103" t="s">
        <v>326</v>
      </c>
      <c r="B11" s="103" t="s">
        <v>327</v>
      </c>
      <c r="C11" s="402" t="s">
        <v>328</v>
      </c>
      <c r="D11" s="392"/>
      <c r="E11" s="392"/>
      <c r="F11" s="392"/>
      <c r="G11" s="393"/>
      <c r="H11" s="395" t="s">
        <v>329</v>
      </c>
      <c r="I11" s="395" t="s">
        <v>330</v>
      </c>
      <c r="J11" s="395" t="s">
        <v>331</v>
      </c>
      <c r="K11" s="395" t="s">
        <v>332</v>
      </c>
      <c r="L11" s="395" t="s">
        <v>333</v>
      </c>
      <c r="M11" s="395" t="s">
        <v>334</v>
      </c>
      <c r="N11" s="395" t="s">
        <v>335</v>
      </c>
      <c r="O11" s="395" t="s">
        <v>336</v>
      </c>
      <c r="P11" s="395" t="s">
        <v>337</v>
      </c>
      <c r="Q11" s="395" t="s">
        <v>338</v>
      </c>
      <c r="R11" s="395" t="s">
        <v>339</v>
      </c>
      <c r="S11" s="395" t="s">
        <v>340</v>
      </c>
      <c r="T11" s="395" t="s">
        <v>341</v>
      </c>
      <c r="U11" s="390"/>
    </row>
    <row r="12" spans="1:21" ht="24.95" hidden="1" customHeight="1">
      <c r="A12" s="1" t="s">
        <v>342</v>
      </c>
      <c r="B12" s="1" t="s">
        <v>342</v>
      </c>
      <c r="C12" s="1" t="s">
        <v>342</v>
      </c>
      <c r="D12" s="392"/>
      <c r="E12" s="392"/>
      <c r="F12" s="392"/>
      <c r="G12" s="393"/>
      <c r="H12" s="396">
        <v>0</v>
      </c>
      <c r="I12" s="396">
        <v>0</v>
      </c>
      <c r="J12" s="396">
        <v>0</v>
      </c>
      <c r="K12" s="396">
        <v>0</v>
      </c>
      <c r="L12" s="396">
        <v>0</v>
      </c>
      <c r="M12" s="396">
        <v>0</v>
      </c>
      <c r="N12" s="396">
        <v>0</v>
      </c>
      <c r="O12" s="397">
        <v>0</v>
      </c>
      <c r="P12" s="396">
        <v>0</v>
      </c>
      <c r="Q12" s="396">
        <v>0</v>
      </c>
      <c r="R12" s="396">
        <v>0</v>
      </c>
      <c r="S12" s="396">
        <v>0</v>
      </c>
      <c r="T12" s="396">
        <v>0</v>
      </c>
      <c r="U12" s="390"/>
    </row>
    <row r="13" spans="1:21" ht="24.95" hidden="1" customHeight="1">
      <c r="A13" s="1" t="s">
        <v>342</v>
      </c>
      <c r="B13" s="1" t="s">
        <v>342</v>
      </c>
      <c r="C13" s="1" t="s">
        <v>342</v>
      </c>
      <c r="D13" s="392"/>
      <c r="E13" s="392"/>
      <c r="F13" s="392"/>
      <c r="G13" s="393"/>
      <c r="H13" s="396">
        <v>0</v>
      </c>
      <c r="I13" s="396">
        <v>0</v>
      </c>
      <c r="J13" s="396">
        <v>0</v>
      </c>
      <c r="K13" s="396">
        <v>0</v>
      </c>
      <c r="L13" s="396">
        <v>0</v>
      </c>
      <c r="M13" s="396">
        <v>0</v>
      </c>
      <c r="N13" s="396">
        <v>0</v>
      </c>
      <c r="O13" s="397">
        <v>0</v>
      </c>
      <c r="P13" s="396">
        <v>0</v>
      </c>
      <c r="Q13" s="396">
        <v>0</v>
      </c>
      <c r="R13" s="396">
        <v>0</v>
      </c>
      <c r="S13" s="396">
        <v>0</v>
      </c>
      <c r="T13" s="396">
        <v>0</v>
      </c>
      <c r="U13" s="390"/>
    </row>
    <row r="14" spans="1:21" ht="24.95" hidden="1" customHeight="1" thickBot="1">
      <c r="A14" s="1" t="s">
        <v>342</v>
      </c>
      <c r="B14" s="1" t="s">
        <v>342</v>
      </c>
      <c r="C14" s="1" t="s">
        <v>342</v>
      </c>
      <c r="D14" s="392"/>
      <c r="E14" s="392"/>
      <c r="F14" s="392"/>
      <c r="G14" s="393"/>
      <c r="H14" s="396">
        <v>0</v>
      </c>
      <c r="I14" s="396">
        <v>0</v>
      </c>
      <c r="J14" s="396">
        <v>0</v>
      </c>
      <c r="K14" s="396">
        <v>0</v>
      </c>
      <c r="L14" s="396">
        <v>0</v>
      </c>
      <c r="M14" s="396">
        <v>0</v>
      </c>
      <c r="N14" s="396">
        <v>0</v>
      </c>
      <c r="O14" s="397">
        <v>0</v>
      </c>
      <c r="P14" s="396">
        <v>0</v>
      </c>
      <c r="Q14" s="396">
        <v>0</v>
      </c>
      <c r="R14" s="396">
        <v>0</v>
      </c>
      <c r="S14" s="396">
        <v>0</v>
      </c>
      <c r="T14" s="396">
        <v>0</v>
      </c>
      <c r="U14" s="390"/>
    </row>
    <row r="15" spans="1:21" ht="20.100000000000001" customHeight="1" thickBot="1">
      <c r="D15" s="686" t="s">
        <v>107</v>
      </c>
      <c r="E15" s="687"/>
      <c r="F15" s="687"/>
      <c r="G15" s="687"/>
      <c r="H15" s="687"/>
      <c r="I15" s="687"/>
      <c r="J15" s="687"/>
      <c r="K15" s="687"/>
      <c r="L15" s="687"/>
      <c r="M15" s="687"/>
      <c r="N15" s="687"/>
      <c r="O15" s="687"/>
      <c r="P15" s="687"/>
      <c r="Q15" s="687"/>
      <c r="R15" s="687"/>
      <c r="S15" s="687"/>
      <c r="T15" s="687"/>
      <c r="U15" s="688"/>
    </row>
    <row r="16" spans="1:21" s="27" customFormat="1" ht="30.75" customHeight="1">
      <c r="A16" s="1" t="str">
        <f>$K$6</f>
        <v>702</v>
      </c>
      <c r="B16" s="103" t="s">
        <v>344</v>
      </c>
      <c r="C16" s="172" t="str">
        <f>IF(F16="",IF(E16="",D16,E16),F16)</f>
        <v>1A100</v>
      </c>
      <c r="D16" s="419" t="s">
        <v>108</v>
      </c>
      <c r="E16" s="420"/>
      <c r="F16" s="420"/>
      <c r="G16" s="421" t="s">
        <v>109</v>
      </c>
      <c r="H16" s="483">
        <f>H17+H18</f>
        <v>0</v>
      </c>
      <c r="I16" s="113">
        <f t="shared" ref="I16:R16" si="0">I17+I18</f>
        <v>0</v>
      </c>
      <c r="J16" s="113">
        <f t="shared" si="0"/>
        <v>0</v>
      </c>
      <c r="K16" s="113">
        <f t="shared" si="0"/>
        <v>0</v>
      </c>
      <c r="L16" s="113">
        <f t="shared" si="0"/>
        <v>0</v>
      </c>
      <c r="M16" s="113">
        <f t="shared" si="0"/>
        <v>0</v>
      </c>
      <c r="N16" s="113">
        <f t="shared" si="0"/>
        <v>0</v>
      </c>
      <c r="O16" s="113">
        <f t="shared" si="0"/>
        <v>0</v>
      </c>
      <c r="P16" s="113">
        <f t="shared" si="0"/>
        <v>0</v>
      </c>
      <c r="Q16" s="113">
        <f t="shared" si="0"/>
        <v>0</v>
      </c>
      <c r="R16" s="113">
        <f t="shared" si="0"/>
        <v>0</v>
      </c>
      <c r="S16" s="113">
        <f>S17+S18</f>
        <v>0</v>
      </c>
      <c r="T16" s="461">
        <f>T17+T18</f>
        <v>0</v>
      </c>
      <c r="U16" s="457">
        <f t="shared" ref="U16:U33" si="1">SUM(H16:T16)</f>
        <v>0</v>
      </c>
    </row>
    <row r="17" spans="1:21" s="27" customFormat="1" ht="24" customHeight="1">
      <c r="A17" s="1" t="str">
        <f t="shared" ref="A17:A80" si="2">$K$6</f>
        <v>702</v>
      </c>
      <c r="B17" s="103" t="s">
        <v>344</v>
      </c>
      <c r="C17" s="172" t="str">
        <f t="shared" ref="C17:C80" si="3">IF(F17="",IF(E17="",D17,E17),F17)</f>
        <v>1A110</v>
      </c>
      <c r="D17" s="422"/>
      <c r="E17" s="412" t="s">
        <v>110</v>
      </c>
      <c r="F17" s="406"/>
      <c r="G17" s="423" t="s">
        <v>111</v>
      </c>
      <c r="H17" s="430"/>
      <c r="I17" s="413"/>
      <c r="J17" s="413"/>
      <c r="K17" s="413"/>
      <c r="L17" s="413"/>
      <c r="M17" s="592"/>
      <c r="N17" s="592"/>
      <c r="O17" s="592"/>
      <c r="P17" s="592"/>
      <c r="Q17" s="413"/>
      <c r="R17" s="413"/>
      <c r="S17" s="413"/>
      <c r="T17" s="452"/>
      <c r="U17" s="458">
        <f t="shared" si="1"/>
        <v>0</v>
      </c>
    </row>
    <row r="18" spans="1:21" s="27" customFormat="1" ht="26.25" customHeight="1" thickBot="1">
      <c r="A18" s="1" t="str">
        <f t="shared" si="2"/>
        <v>702</v>
      </c>
      <c r="B18" s="103" t="s">
        <v>344</v>
      </c>
      <c r="C18" s="172" t="str">
        <f t="shared" si="3"/>
        <v>1A120</v>
      </c>
      <c r="D18" s="486"/>
      <c r="E18" s="487" t="s">
        <v>112</v>
      </c>
      <c r="F18" s="428"/>
      <c r="G18" s="488" t="s">
        <v>113</v>
      </c>
      <c r="H18" s="534"/>
      <c r="I18" s="490"/>
      <c r="J18" s="490"/>
      <c r="K18" s="490"/>
      <c r="L18" s="490"/>
      <c r="M18" s="593"/>
      <c r="N18" s="593"/>
      <c r="O18" s="593"/>
      <c r="P18" s="593"/>
      <c r="Q18" s="490"/>
      <c r="R18" s="490"/>
      <c r="S18" s="490"/>
      <c r="T18" s="491"/>
      <c r="U18" s="459">
        <f t="shared" si="1"/>
        <v>0</v>
      </c>
    </row>
    <row r="19" spans="1:21" s="27" customFormat="1" ht="30.75" customHeight="1" thickBot="1">
      <c r="A19" s="1" t="str">
        <f t="shared" si="2"/>
        <v>702</v>
      </c>
      <c r="B19" s="103" t="s">
        <v>344</v>
      </c>
      <c r="C19" s="172" t="str">
        <f t="shared" si="3"/>
        <v>1B100</v>
      </c>
      <c r="D19" s="492" t="s">
        <v>114</v>
      </c>
      <c r="E19" s="493"/>
      <c r="F19" s="493"/>
      <c r="G19" s="494" t="s">
        <v>115</v>
      </c>
      <c r="H19" s="535"/>
      <c r="I19" s="496"/>
      <c r="J19" s="496"/>
      <c r="K19" s="496"/>
      <c r="L19" s="496"/>
      <c r="M19" s="594"/>
      <c r="N19" s="594"/>
      <c r="O19" s="594"/>
      <c r="P19" s="594"/>
      <c r="Q19" s="496"/>
      <c r="R19" s="496"/>
      <c r="S19" s="496"/>
      <c r="T19" s="497"/>
      <c r="U19" s="468">
        <f t="shared" si="1"/>
        <v>0</v>
      </c>
    </row>
    <row r="20" spans="1:21" s="27" customFormat="1" ht="33.75" customHeight="1" thickBot="1">
      <c r="A20" s="1" t="str">
        <f t="shared" si="2"/>
        <v>702</v>
      </c>
      <c r="B20" s="103" t="s">
        <v>344</v>
      </c>
      <c r="C20" s="172" t="str">
        <f t="shared" si="3"/>
        <v>1C100</v>
      </c>
      <c r="D20" s="492" t="s">
        <v>116</v>
      </c>
      <c r="E20" s="493"/>
      <c r="F20" s="493"/>
      <c r="G20" s="494" t="s">
        <v>117</v>
      </c>
      <c r="H20" s="535">
        <v>2900</v>
      </c>
      <c r="I20" s="496">
        <v>9</v>
      </c>
      <c r="J20" s="496"/>
      <c r="K20" s="496">
        <v>175</v>
      </c>
      <c r="L20" s="496">
        <v>4963</v>
      </c>
      <c r="M20" s="594"/>
      <c r="N20" s="594"/>
      <c r="O20" s="594"/>
      <c r="P20" s="594"/>
      <c r="Q20" s="496"/>
      <c r="R20" s="496">
        <v>768</v>
      </c>
      <c r="S20" s="496">
        <v>3</v>
      </c>
      <c r="T20" s="497"/>
      <c r="U20" s="468">
        <f t="shared" si="1"/>
        <v>8818</v>
      </c>
    </row>
    <row r="21" spans="1:21" s="27" customFormat="1" ht="20.100000000000001" customHeight="1" thickBot="1">
      <c r="A21" s="1" t="str">
        <f t="shared" si="2"/>
        <v>702</v>
      </c>
      <c r="B21" s="103" t="s">
        <v>344</v>
      </c>
      <c r="C21" s="172" t="str">
        <f t="shared" si="3"/>
        <v>1D100</v>
      </c>
      <c r="D21" s="492" t="s">
        <v>118</v>
      </c>
      <c r="E21" s="493"/>
      <c r="F21" s="493"/>
      <c r="G21" s="494" t="s">
        <v>119</v>
      </c>
      <c r="H21" s="535"/>
      <c r="I21" s="496"/>
      <c r="J21" s="496"/>
      <c r="K21" s="496"/>
      <c r="L21" s="496"/>
      <c r="M21" s="594"/>
      <c r="N21" s="594"/>
      <c r="O21" s="594"/>
      <c r="P21" s="594"/>
      <c r="Q21" s="496"/>
      <c r="R21" s="496"/>
      <c r="S21" s="496"/>
      <c r="T21" s="497"/>
      <c r="U21" s="468">
        <f t="shared" si="1"/>
        <v>0</v>
      </c>
    </row>
    <row r="22" spans="1:21" s="27" customFormat="1" ht="31.5" customHeight="1" thickBot="1">
      <c r="A22" s="1" t="str">
        <f t="shared" si="2"/>
        <v>702</v>
      </c>
      <c r="B22" s="103" t="s">
        <v>344</v>
      </c>
      <c r="C22" s="172" t="str">
        <f t="shared" si="3"/>
        <v>1E100</v>
      </c>
      <c r="D22" s="498" t="s">
        <v>120</v>
      </c>
      <c r="E22" s="493"/>
      <c r="F22" s="493"/>
      <c r="G22" s="494" t="s">
        <v>121</v>
      </c>
      <c r="H22" s="535"/>
      <c r="I22" s="496"/>
      <c r="J22" s="496"/>
      <c r="K22" s="496"/>
      <c r="L22" s="496"/>
      <c r="M22" s="594"/>
      <c r="N22" s="594"/>
      <c r="O22" s="594"/>
      <c r="P22" s="594"/>
      <c r="Q22" s="496"/>
      <c r="R22" s="496"/>
      <c r="S22" s="496"/>
      <c r="T22" s="497"/>
      <c r="U22" s="468">
        <f t="shared" si="1"/>
        <v>0</v>
      </c>
    </row>
    <row r="23" spans="1:21" s="27" customFormat="1" ht="28.5" customHeight="1">
      <c r="A23" s="1" t="str">
        <f t="shared" si="2"/>
        <v>702</v>
      </c>
      <c r="B23" s="103" t="s">
        <v>344</v>
      </c>
      <c r="C23" s="172" t="str">
        <f t="shared" si="3"/>
        <v>1F100</v>
      </c>
      <c r="D23" s="471" t="s">
        <v>122</v>
      </c>
      <c r="E23" s="420"/>
      <c r="F23" s="420"/>
      <c r="G23" s="421" t="s">
        <v>123</v>
      </c>
      <c r="H23" s="431">
        <f t="shared" ref="H23:T23" si="4">H24+H28</f>
        <v>1756</v>
      </c>
      <c r="I23" s="107">
        <f t="shared" si="4"/>
        <v>2</v>
      </c>
      <c r="J23" s="107">
        <f t="shared" si="4"/>
        <v>0</v>
      </c>
      <c r="K23" s="107">
        <f t="shared" si="4"/>
        <v>1081</v>
      </c>
      <c r="L23" s="107">
        <f t="shared" si="4"/>
        <v>1033</v>
      </c>
      <c r="M23" s="220">
        <f t="shared" si="4"/>
        <v>0</v>
      </c>
      <c r="N23" s="220">
        <f t="shared" si="4"/>
        <v>0</v>
      </c>
      <c r="O23" s="220">
        <f t="shared" si="4"/>
        <v>0</v>
      </c>
      <c r="P23" s="220">
        <f t="shared" si="4"/>
        <v>0</v>
      </c>
      <c r="Q23" s="107">
        <f t="shared" si="4"/>
        <v>0</v>
      </c>
      <c r="R23" s="107">
        <f t="shared" si="4"/>
        <v>147</v>
      </c>
      <c r="S23" s="107">
        <f t="shared" si="4"/>
        <v>1</v>
      </c>
      <c r="T23" s="464">
        <f t="shared" si="4"/>
        <v>0</v>
      </c>
      <c r="U23" s="457">
        <f t="shared" si="1"/>
        <v>4020</v>
      </c>
    </row>
    <row r="24" spans="1:21" s="27" customFormat="1" ht="14.25">
      <c r="A24" s="1" t="str">
        <f t="shared" si="2"/>
        <v>702</v>
      </c>
      <c r="B24" s="103" t="s">
        <v>344</v>
      </c>
      <c r="C24" s="172" t="str">
        <f t="shared" si="3"/>
        <v>1F110</v>
      </c>
      <c r="D24" s="425"/>
      <c r="E24" s="412" t="s">
        <v>124</v>
      </c>
      <c r="F24" s="414"/>
      <c r="G24" s="423" t="s">
        <v>125</v>
      </c>
      <c r="H24" s="484">
        <f t="shared" ref="H24:T24" si="5">SUM(H25:H27)</f>
        <v>1756</v>
      </c>
      <c r="I24" s="415">
        <f t="shared" si="5"/>
        <v>2</v>
      </c>
      <c r="J24" s="415">
        <f t="shared" si="5"/>
        <v>0</v>
      </c>
      <c r="K24" s="415">
        <f t="shared" si="5"/>
        <v>1081</v>
      </c>
      <c r="L24" s="415">
        <f t="shared" si="5"/>
        <v>1033</v>
      </c>
      <c r="M24" s="591">
        <f t="shared" si="5"/>
        <v>0</v>
      </c>
      <c r="N24" s="591">
        <f t="shared" si="5"/>
        <v>0</v>
      </c>
      <c r="O24" s="591">
        <f t="shared" si="5"/>
        <v>0</v>
      </c>
      <c r="P24" s="591">
        <f t="shared" si="5"/>
        <v>0</v>
      </c>
      <c r="Q24" s="415">
        <f t="shared" si="5"/>
        <v>0</v>
      </c>
      <c r="R24" s="415">
        <f t="shared" si="5"/>
        <v>147</v>
      </c>
      <c r="S24" s="415">
        <f t="shared" si="5"/>
        <v>1</v>
      </c>
      <c r="T24" s="462">
        <f t="shared" si="5"/>
        <v>0</v>
      </c>
      <c r="U24" s="458">
        <f t="shared" si="1"/>
        <v>4020</v>
      </c>
    </row>
    <row r="25" spans="1:21" s="27" customFormat="1" ht="14.25">
      <c r="A25" s="1" t="str">
        <f t="shared" si="2"/>
        <v>702</v>
      </c>
      <c r="B25" s="103" t="s">
        <v>344</v>
      </c>
      <c r="C25" s="172" t="str">
        <f t="shared" si="3"/>
        <v>1F111</v>
      </c>
      <c r="D25" s="425"/>
      <c r="E25" s="406"/>
      <c r="F25" s="414" t="s">
        <v>126</v>
      </c>
      <c r="G25" s="426" t="s">
        <v>127</v>
      </c>
      <c r="H25" s="475"/>
      <c r="I25" s="416"/>
      <c r="J25" s="413"/>
      <c r="K25" s="413"/>
      <c r="L25" s="413"/>
      <c r="M25" s="592"/>
      <c r="N25" s="592"/>
      <c r="O25" s="592"/>
      <c r="P25" s="592"/>
      <c r="Q25" s="413"/>
      <c r="R25" s="413"/>
      <c r="S25" s="413"/>
      <c r="T25" s="452"/>
      <c r="U25" s="458">
        <f t="shared" si="1"/>
        <v>0</v>
      </c>
    </row>
    <row r="26" spans="1:21" s="27" customFormat="1" ht="24">
      <c r="A26" s="1" t="str">
        <f t="shared" si="2"/>
        <v>702</v>
      </c>
      <c r="B26" s="103" t="s">
        <v>344</v>
      </c>
      <c r="C26" s="172" t="str">
        <f t="shared" si="3"/>
        <v>1F112</v>
      </c>
      <c r="D26" s="425"/>
      <c r="E26" s="406"/>
      <c r="F26" s="405" t="s">
        <v>128</v>
      </c>
      <c r="G26" s="426" t="s">
        <v>129</v>
      </c>
      <c r="H26" s="475"/>
      <c r="I26" s="416"/>
      <c r="J26" s="413"/>
      <c r="K26" s="413"/>
      <c r="L26" s="413"/>
      <c r="M26" s="592"/>
      <c r="N26" s="592"/>
      <c r="O26" s="592"/>
      <c r="P26" s="592"/>
      <c r="Q26" s="413"/>
      <c r="R26" s="413"/>
      <c r="S26" s="413"/>
      <c r="T26" s="452"/>
      <c r="U26" s="458">
        <f t="shared" si="1"/>
        <v>0</v>
      </c>
    </row>
    <row r="27" spans="1:21" s="27" customFormat="1" ht="14.25">
      <c r="A27" s="1" t="str">
        <f t="shared" si="2"/>
        <v>702</v>
      </c>
      <c r="B27" s="103" t="s">
        <v>344</v>
      </c>
      <c r="C27" s="172" t="str">
        <f t="shared" si="3"/>
        <v>1F113</v>
      </c>
      <c r="D27" s="425"/>
      <c r="E27" s="406"/>
      <c r="F27" s="405" t="s">
        <v>130</v>
      </c>
      <c r="G27" s="426" t="s">
        <v>131</v>
      </c>
      <c r="H27" s="475">
        <v>1756</v>
      </c>
      <c r="I27" s="416">
        <v>2</v>
      </c>
      <c r="J27" s="413"/>
      <c r="K27" s="413">
        <v>1081</v>
      </c>
      <c r="L27" s="413">
        <v>1033</v>
      </c>
      <c r="M27" s="592"/>
      <c r="N27" s="592"/>
      <c r="O27" s="592"/>
      <c r="P27" s="592"/>
      <c r="Q27" s="413"/>
      <c r="R27" s="413">
        <v>147</v>
      </c>
      <c r="S27" s="413">
        <v>1</v>
      </c>
      <c r="T27" s="452"/>
      <c r="U27" s="458">
        <f t="shared" si="1"/>
        <v>4020</v>
      </c>
    </row>
    <row r="28" spans="1:21" s="27" customFormat="1" ht="27" customHeight="1">
      <c r="A28" s="1" t="str">
        <f t="shared" si="2"/>
        <v>702</v>
      </c>
      <c r="B28" s="103" t="s">
        <v>344</v>
      </c>
      <c r="C28" s="172" t="str">
        <f t="shared" si="3"/>
        <v>1F120</v>
      </c>
      <c r="D28" s="425"/>
      <c r="E28" s="412" t="s">
        <v>132</v>
      </c>
      <c r="F28" s="406"/>
      <c r="G28" s="423" t="s">
        <v>133</v>
      </c>
      <c r="H28" s="485">
        <f t="shared" ref="H28:T28" si="6">H29+H30</f>
        <v>0</v>
      </c>
      <c r="I28" s="105">
        <f t="shared" si="6"/>
        <v>0</v>
      </c>
      <c r="J28" s="105">
        <f t="shared" si="6"/>
        <v>0</v>
      </c>
      <c r="K28" s="105">
        <f t="shared" si="6"/>
        <v>0</v>
      </c>
      <c r="L28" s="105">
        <f t="shared" si="6"/>
        <v>0</v>
      </c>
      <c r="M28" s="229">
        <f t="shared" si="6"/>
        <v>0</v>
      </c>
      <c r="N28" s="229">
        <f t="shared" si="6"/>
        <v>0</v>
      </c>
      <c r="O28" s="229">
        <f t="shared" si="6"/>
        <v>0</v>
      </c>
      <c r="P28" s="229">
        <f t="shared" si="6"/>
        <v>0</v>
      </c>
      <c r="Q28" s="105">
        <f t="shared" si="6"/>
        <v>0</v>
      </c>
      <c r="R28" s="105">
        <f t="shared" si="6"/>
        <v>0</v>
      </c>
      <c r="S28" s="105">
        <f t="shared" si="6"/>
        <v>0</v>
      </c>
      <c r="T28" s="463">
        <f t="shared" si="6"/>
        <v>0</v>
      </c>
      <c r="U28" s="458">
        <f t="shared" si="1"/>
        <v>0</v>
      </c>
    </row>
    <row r="29" spans="1:21" s="27" customFormat="1" ht="17.25" customHeight="1">
      <c r="A29" s="1" t="str">
        <f t="shared" si="2"/>
        <v>702</v>
      </c>
      <c r="B29" s="103" t="s">
        <v>344</v>
      </c>
      <c r="C29" s="172" t="str">
        <f t="shared" si="3"/>
        <v>1F121</v>
      </c>
      <c r="D29" s="427"/>
      <c r="E29" s="405"/>
      <c r="F29" s="405" t="s">
        <v>134</v>
      </c>
      <c r="G29" s="426" t="s">
        <v>135</v>
      </c>
      <c r="H29" s="475"/>
      <c r="I29" s="416"/>
      <c r="J29" s="413"/>
      <c r="K29" s="413"/>
      <c r="L29" s="413"/>
      <c r="M29" s="592"/>
      <c r="N29" s="592"/>
      <c r="O29" s="592"/>
      <c r="P29" s="592"/>
      <c r="Q29" s="413"/>
      <c r="R29" s="413"/>
      <c r="S29" s="413"/>
      <c r="T29" s="452"/>
      <c r="U29" s="458">
        <f t="shared" si="1"/>
        <v>0</v>
      </c>
    </row>
    <row r="30" spans="1:21" s="27" customFormat="1" ht="17.25" customHeight="1" thickBot="1">
      <c r="A30" s="1" t="str">
        <f t="shared" si="2"/>
        <v>702</v>
      </c>
      <c r="B30" s="103" t="s">
        <v>344</v>
      </c>
      <c r="C30" s="172" t="str">
        <f t="shared" si="3"/>
        <v>1F122</v>
      </c>
      <c r="D30" s="499"/>
      <c r="E30" s="500"/>
      <c r="F30" s="500" t="s">
        <v>136</v>
      </c>
      <c r="G30" s="501" t="s">
        <v>137</v>
      </c>
      <c r="H30" s="538"/>
      <c r="I30" s="481"/>
      <c r="J30" s="490"/>
      <c r="K30" s="490"/>
      <c r="L30" s="490"/>
      <c r="M30" s="593"/>
      <c r="N30" s="593"/>
      <c r="O30" s="593"/>
      <c r="P30" s="593"/>
      <c r="Q30" s="490"/>
      <c r="R30" s="490"/>
      <c r="S30" s="490"/>
      <c r="T30" s="491"/>
      <c r="U30" s="459">
        <f t="shared" si="1"/>
        <v>0</v>
      </c>
    </row>
    <row r="31" spans="1:21" ht="20.100000000000001" customHeight="1" thickBot="1">
      <c r="A31" s="1" t="str">
        <f t="shared" si="2"/>
        <v>702</v>
      </c>
      <c r="B31" s="103" t="s">
        <v>344</v>
      </c>
      <c r="C31" s="172" t="str">
        <f t="shared" si="3"/>
        <v>1G100</v>
      </c>
      <c r="D31" s="498" t="s">
        <v>138</v>
      </c>
      <c r="E31" s="493"/>
      <c r="F31" s="493"/>
      <c r="G31" s="494" t="s">
        <v>139</v>
      </c>
      <c r="H31" s="371">
        <v>88</v>
      </c>
      <c r="I31" s="364">
        <v>3</v>
      </c>
      <c r="J31" s="496"/>
      <c r="K31" s="496">
        <v>11948</v>
      </c>
      <c r="L31" s="496">
        <v>4917</v>
      </c>
      <c r="M31" s="594"/>
      <c r="N31" s="594"/>
      <c r="O31" s="594"/>
      <c r="P31" s="594"/>
      <c r="Q31" s="496"/>
      <c r="R31" s="496">
        <v>517</v>
      </c>
      <c r="S31" s="496">
        <v>2</v>
      </c>
      <c r="T31" s="497"/>
      <c r="U31" s="468">
        <f t="shared" si="1"/>
        <v>17475</v>
      </c>
    </row>
    <row r="32" spans="1:21" ht="20.100000000000001" customHeight="1" thickBot="1">
      <c r="A32" s="1" t="str">
        <f t="shared" si="2"/>
        <v>702</v>
      </c>
      <c r="B32" s="103" t="s">
        <v>344</v>
      </c>
      <c r="C32" s="172" t="str">
        <f t="shared" si="3"/>
        <v>1H100</v>
      </c>
      <c r="D32" s="498" t="s">
        <v>140</v>
      </c>
      <c r="E32" s="493"/>
      <c r="F32" s="493"/>
      <c r="G32" s="494" t="s">
        <v>141</v>
      </c>
      <c r="H32" s="371"/>
      <c r="I32" s="364"/>
      <c r="J32" s="496"/>
      <c r="K32" s="496"/>
      <c r="L32" s="496"/>
      <c r="M32" s="594"/>
      <c r="N32" s="594"/>
      <c r="O32" s="594"/>
      <c r="P32" s="594"/>
      <c r="Q32" s="496"/>
      <c r="R32" s="496"/>
      <c r="S32" s="496"/>
      <c r="T32" s="497"/>
      <c r="U32" s="468">
        <f t="shared" si="1"/>
        <v>0</v>
      </c>
    </row>
    <row r="33" spans="1:21" ht="27" customHeight="1" thickBot="1">
      <c r="A33" s="1" t="str">
        <f t="shared" si="2"/>
        <v>702</v>
      </c>
      <c r="B33" s="103" t="s">
        <v>344</v>
      </c>
      <c r="C33" s="172">
        <f t="shared" si="3"/>
        <v>19999</v>
      </c>
      <c r="D33" s="503">
        <v>19999</v>
      </c>
      <c r="E33" s="504"/>
      <c r="F33" s="504"/>
      <c r="G33" s="505" t="s">
        <v>142</v>
      </c>
      <c r="H33" s="537">
        <f>H32+H31+H23+H22+H21+H20+H19+H16</f>
        <v>4744</v>
      </c>
      <c r="I33" s="477">
        <f t="shared" ref="I33:T33" si="7">I32+I31+I23+I22+I21+I20+I19+I16</f>
        <v>14</v>
      </c>
      <c r="J33" s="477">
        <f t="shared" si="7"/>
        <v>0</v>
      </c>
      <c r="K33" s="477">
        <f t="shared" si="7"/>
        <v>13204</v>
      </c>
      <c r="L33" s="477">
        <f t="shared" si="7"/>
        <v>10913</v>
      </c>
      <c r="M33" s="249">
        <f t="shared" si="7"/>
        <v>0</v>
      </c>
      <c r="N33" s="249">
        <f t="shared" si="7"/>
        <v>0</v>
      </c>
      <c r="O33" s="249">
        <f t="shared" si="7"/>
        <v>0</v>
      </c>
      <c r="P33" s="249">
        <f t="shared" si="7"/>
        <v>0</v>
      </c>
      <c r="Q33" s="477">
        <f t="shared" si="7"/>
        <v>0</v>
      </c>
      <c r="R33" s="477">
        <f t="shared" si="7"/>
        <v>1432</v>
      </c>
      <c r="S33" s="477">
        <f t="shared" si="7"/>
        <v>6</v>
      </c>
      <c r="T33" s="478">
        <f t="shared" si="7"/>
        <v>0</v>
      </c>
      <c r="U33" s="506">
        <f t="shared" si="1"/>
        <v>30313</v>
      </c>
    </row>
    <row r="34" spans="1:21" ht="20.100000000000001" customHeight="1" thickBot="1">
      <c r="A34" s="1" t="str">
        <f t="shared" si="2"/>
        <v>702</v>
      </c>
      <c r="B34" s="103" t="s">
        <v>344</v>
      </c>
      <c r="C34" s="172"/>
      <c r="D34" s="689" t="s">
        <v>143</v>
      </c>
      <c r="E34" s="690"/>
      <c r="F34" s="690"/>
      <c r="G34" s="690"/>
      <c r="H34" s="690"/>
      <c r="I34" s="690"/>
      <c r="J34" s="690"/>
      <c r="K34" s="690"/>
      <c r="L34" s="690"/>
      <c r="M34" s="690"/>
      <c r="N34" s="690"/>
      <c r="O34" s="690"/>
      <c r="P34" s="690"/>
      <c r="Q34" s="690"/>
      <c r="R34" s="690"/>
      <c r="S34" s="690"/>
      <c r="T34" s="690"/>
      <c r="U34" s="691"/>
    </row>
    <row r="35" spans="1:21" ht="20.100000000000001" customHeight="1">
      <c r="A35" s="1" t="str">
        <f t="shared" si="2"/>
        <v>702</v>
      </c>
      <c r="B35" s="103" t="s">
        <v>344</v>
      </c>
      <c r="C35" s="172" t="str">
        <f t="shared" si="3"/>
        <v>2A100</v>
      </c>
      <c r="D35" s="419" t="s">
        <v>144</v>
      </c>
      <c r="E35" s="420"/>
      <c r="F35" s="420"/>
      <c r="G35" s="421" t="s">
        <v>145</v>
      </c>
      <c r="H35" s="119">
        <f t="shared" ref="H35:T35" si="8">H36+H43+H49</f>
        <v>604</v>
      </c>
      <c r="I35" s="104">
        <f t="shared" si="8"/>
        <v>2</v>
      </c>
      <c r="J35" s="104">
        <f t="shared" si="8"/>
        <v>0</v>
      </c>
      <c r="K35" s="104">
        <f t="shared" si="8"/>
        <v>3174</v>
      </c>
      <c r="L35" s="104">
        <f t="shared" si="8"/>
        <v>248</v>
      </c>
      <c r="M35" s="104">
        <f t="shared" si="8"/>
        <v>0</v>
      </c>
      <c r="N35" s="104">
        <f t="shared" si="8"/>
        <v>0</v>
      </c>
      <c r="O35" s="104">
        <f t="shared" si="8"/>
        <v>0</v>
      </c>
      <c r="P35" s="104">
        <f t="shared" si="8"/>
        <v>0</v>
      </c>
      <c r="Q35" s="104">
        <f t="shared" si="8"/>
        <v>0</v>
      </c>
      <c r="R35" s="104">
        <f t="shared" si="8"/>
        <v>0</v>
      </c>
      <c r="S35" s="104">
        <f t="shared" si="8"/>
        <v>0</v>
      </c>
      <c r="T35" s="448">
        <f t="shared" si="8"/>
        <v>0</v>
      </c>
      <c r="U35" s="457">
        <f t="shared" ref="U35:U66" si="9">SUM(H35:T35)</f>
        <v>4028</v>
      </c>
    </row>
    <row r="36" spans="1:21" ht="20.100000000000001" customHeight="1">
      <c r="A36" s="1" t="str">
        <f t="shared" si="2"/>
        <v>702</v>
      </c>
      <c r="B36" s="103" t="s">
        <v>344</v>
      </c>
      <c r="C36" s="172" t="str">
        <f t="shared" si="3"/>
        <v>2A110</v>
      </c>
      <c r="D36" s="437"/>
      <c r="E36" s="412" t="s">
        <v>146</v>
      </c>
      <c r="F36" s="433"/>
      <c r="G36" s="438" t="s">
        <v>147</v>
      </c>
      <c r="H36" s="120">
        <f>SUM(H37:H42)</f>
        <v>0</v>
      </c>
      <c r="I36" s="121">
        <f t="shared" ref="I36:T36" si="10">SUM(I37:I42)</f>
        <v>0</v>
      </c>
      <c r="J36" s="121">
        <f t="shared" si="10"/>
        <v>0</v>
      </c>
      <c r="K36" s="121">
        <f t="shared" si="10"/>
        <v>0</v>
      </c>
      <c r="L36" s="121">
        <f t="shared" si="10"/>
        <v>0</v>
      </c>
      <c r="M36" s="121">
        <f t="shared" si="10"/>
        <v>0</v>
      </c>
      <c r="N36" s="121">
        <f t="shared" si="10"/>
        <v>0</v>
      </c>
      <c r="O36" s="121">
        <f t="shared" si="10"/>
        <v>0</v>
      </c>
      <c r="P36" s="121">
        <f t="shared" si="10"/>
        <v>0</v>
      </c>
      <c r="Q36" s="121">
        <f t="shared" si="10"/>
        <v>0</v>
      </c>
      <c r="R36" s="121">
        <f t="shared" si="10"/>
        <v>0</v>
      </c>
      <c r="S36" s="121">
        <f t="shared" si="10"/>
        <v>0</v>
      </c>
      <c r="T36" s="449">
        <f t="shared" si="10"/>
        <v>0</v>
      </c>
      <c r="U36" s="458">
        <f t="shared" si="9"/>
        <v>0</v>
      </c>
    </row>
    <row r="37" spans="1:21" ht="20.100000000000001" customHeight="1">
      <c r="A37" s="1" t="str">
        <f t="shared" si="2"/>
        <v>702</v>
      </c>
      <c r="B37" s="103" t="s">
        <v>344</v>
      </c>
      <c r="C37" s="172" t="str">
        <f t="shared" si="3"/>
        <v>2A111</v>
      </c>
      <c r="D37" s="427"/>
      <c r="E37" s="405"/>
      <c r="F37" s="405" t="s">
        <v>148</v>
      </c>
      <c r="G37" s="426" t="s">
        <v>149</v>
      </c>
      <c r="H37" s="117"/>
      <c r="I37" s="116"/>
      <c r="J37" s="413"/>
      <c r="K37" s="413"/>
      <c r="L37" s="413"/>
      <c r="M37" s="595"/>
      <c r="N37" s="595"/>
      <c r="O37" s="595"/>
      <c r="P37" s="595"/>
      <c r="Q37" s="413"/>
      <c r="R37" s="413"/>
      <c r="S37" s="413"/>
      <c r="T37" s="452"/>
      <c r="U37" s="458">
        <f t="shared" si="9"/>
        <v>0</v>
      </c>
    </row>
    <row r="38" spans="1:21" ht="20.100000000000001" customHeight="1">
      <c r="A38" s="1" t="str">
        <f t="shared" si="2"/>
        <v>702</v>
      </c>
      <c r="B38" s="103" t="s">
        <v>344</v>
      </c>
      <c r="C38" s="172" t="str">
        <f t="shared" si="3"/>
        <v>2A112</v>
      </c>
      <c r="D38" s="427"/>
      <c r="E38" s="405"/>
      <c r="F38" s="405" t="s">
        <v>150</v>
      </c>
      <c r="G38" s="426" t="s">
        <v>151</v>
      </c>
      <c r="H38" s="117"/>
      <c r="I38" s="116"/>
      <c r="J38" s="413"/>
      <c r="K38" s="413"/>
      <c r="L38" s="413"/>
      <c r="M38" s="595"/>
      <c r="N38" s="595"/>
      <c r="O38" s="595"/>
      <c r="P38" s="595"/>
      <c r="Q38" s="413"/>
      <c r="R38" s="413"/>
      <c r="S38" s="413"/>
      <c r="T38" s="452"/>
      <c r="U38" s="458">
        <f t="shared" si="9"/>
        <v>0</v>
      </c>
    </row>
    <row r="39" spans="1:21" ht="20.100000000000001" customHeight="1">
      <c r="A39" s="1" t="str">
        <f t="shared" si="2"/>
        <v>702</v>
      </c>
      <c r="B39" s="103" t="s">
        <v>344</v>
      </c>
      <c r="C39" s="172" t="str">
        <f t="shared" si="3"/>
        <v>2A113</v>
      </c>
      <c r="D39" s="427"/>
      <c r="E39" s="405"/>
      <c r="F39" s="405" t="s">
        <v>152</v>
      </c>
      <c r="G39" s="426" t="s">
        <v>153</v>
      </c>
      <c r="H39" s="117"/>
      <c r="I39" s="116"/>
      <c r="J39" s="413"/>
      <c r="K39" s="413"/>
      <c r="L39" s="413"/>
      <c r="M39" s="595"/>
      <c r="N39" s="595"/>
      <c r="O39" s="595"/>
      <c r="P39" s="595"/>
      <c r="Q39" s="413"/>
      <c r="R39" s="413"/>
      <c r="S39" s="413"/>
      <c r="T39" s="452"/>
      <c r="U39" s="458">
        <f t="shared" si="9"/>
        <v>0</v>
      </c>
    </row>
    <row r="40" spans="1:21" ht="20.100000000000001" customHeight="1">
      <c r="A40" s="1" t="str">
        <f t="shared" si="2"/>
        <v>702</v>
      </c>
      <c r="B40" s="103" t="s">
        <v>344</v>
      </c>
      <c r="C40" s="172" t="str">
        <f t="shared" si="3"/>
        <v>2A114</v>
      </c>
      <c r="D40" s="427"/>
      <c r="E40" s="405"/>
      <c r="F40" s="405" t="s">
        <v>154</v>
      </c>
      <c r="G40" s="426" t="s">
        <v>155</v>
      </c>
      <c r="H40" s="117"/>
      <c r="I40" s="116"/>
      <c r="J40" s="413"/>
      <c r="K40" s="413"/>
      <c r="L40" s="413"/>
      <c r="M40" s="595"/>
      <c r="N40" s="595"/>
      <c r="O40" s="595"/>
      <c r="P40" s="595"/>
      <c r="Q40" s="413"/>
      <c r="R40" s="413"/>
      <c r="S40" s="413"/>
      <c r="T40" s="452"/>
      <c r="U40" s="458">
        <f t="shared" si="9"/>
        <v>0</v>
      </c>
    </row>
    <row r="41" spans="1:21" ht="20.100000000000001" customHeight="1">
      <c r="A41" s="1" t="str">
        <f t="shared" si="2"/>
        <v>702</v>
      </c>
      <c r="B41" s="103" t="s">
        <v>344</v>
      </c>
      <c r="C41" s="172" t="str">
        <f t="shared" si="3"/>
        <v>2A115</v>
      </c>
      <c r="D41" s="427"/>
      <c r="E41" s="405"/>
      <c r="F41" s="405" t="s">
        <v>156</v>
      </c>
      <c r="G41" s="439" t="s">
        <v>157</v>
      </c>
      <c r="H41" s="117"/>
      <c r="I41" s="116"/>
      <c r="J41" s="413"/>
      <c r="K41" s="413"/>
      <c r="L41" s="413"/>
      <c r="M41" s="595"/>
      <c r="N41" s="595"/>
      <c r="O41" s="595"/>
      <c r="P41" s="595"/>
      <c r="Q41" s="413"/>
      <c r="R41" s="413"/>
      <c r="S41" s="413"/>
      <c r="T41" s="452"/>
      <c r="U41" s="458">
        <f t="shared" si="9"/>
        <v>0</v>
      </c>
    </row>
    <row r="42" spans="1:21" ht="20.100000000000001" customHeight="1">
      <c r="A42" s="1" t="str">
        <f t="shared" si="2"/>
        <v>702</v>
      </c>
      <c r="B42" s="103" t="s">
        <v>344</v>
      </c>
      <c r="C42" s="172" t="str">
        <f t="shared" si="3"/>
        <v>2A116</v>
      </c>
      <c r="D42" s="427"/>
      <c r="E42" s="405"/>
      <c r="F42" s="405" t="s">
        <v>158</v>
      </c>
      <c r="G42" s="426" t="s">
        <v>159</v>
      </c>
      <c r="H42" s="117"/>
      <c r="I42" s="116"/>
      <c r="J42" s="413"/>
      <c r="K42" s="413"/>
      <c r="L42" s="413"/>
      <c r="M42" s="595"/>
      <c r="N42" s="595"/>
      <c r="O42" s="595"/>
      <c r="P42" s="595"/>
      <c r="Q42" s="413"/>
      <c r="R42" s="413"/>
      <c r="S42" s="413"/>
      <c r="T42" s="452"/>
      <c r="U42" s="458">
        <f t="shared" si="9"/>
        <v>0</v>
      </c>
    </row>
    <row r="43" spans="1:21" ht="20.100000000000001" customHeight="1">
      <c r="A43" s="1" t="str">
        <f t="shared" si="2"/>
        <v>702</v>
      </c>
      <c r="B43" s="103" t="s">
        <v>344</v>
      </c>
      <c r="C43" s="172" t="str">
        <f t="shared" si="3"/>
        <v>2A120</v>
      </c>
      <c r="D43" s="437"/>
      <c r="E43" s="412" t="s">
        <v>160</v>
      </c>
      <c r="F43" s="405"/>
      <c r="G43" s="438" t="s">
        <v>161</v>
      </c>
      <c r="H43" s="108">
        <f t="shared" ref="H43:T43" si="11">SUM(H44:H48)</f>
        <v>0</v>
      </c>
      <c r="I43" s="109">
        <f t="shared" si="11"/>
        <v>0</v>
      </c>
      <c r="J43" s="109">
        <f t="shared" si="11"/>
        <v>0</v>
      </c>
      <c r="K43" s="109">
        <f t="shared" si="11"/>
        <v>0</v>
      </c>
      <c r="L43" s="109">
        <f t="shared" si="11"/>
        <v>0</v>
      </c>
      <c r="M43" s="109">
        <f t="shared" si="11"/>
        <v>0</v>
      </c>
      <c r="N43" s="109">
        <f t="shared" si="11"/>
        <v>0</v>
      </c>
      <c r="O43" s="109">
        <f t="shared" si="11"/>
        <v>0</v>
      </c>
      <c r="P43" s="109">
        <f t="shared" si="11"/>
        <v>0</v>
      </c>
      <c r="Q43" s="109">
        <f t="shared" si="11"/>
        <v>0</v>
      </c>
      <c r="R43" s="109">
        <f t="shared" si="11"/>
        <v>0</v>
      </c>
      <c r="S43" s="109">
        <f t="shared" si="11"/>
        <v>0</v>
      </c>
      <c r="T43" s="451">
        <f t="shared" si="11"/>
        <v>0</v>
      </c>
      <c r="U43" s="458">
        <f t="shared" si="9"/>
        <v>0</v>
      </c>
    </row>
    <row r="44" spans="1:21" ht="20.100000000000001" customHeight="1">
      <c r="A44" s="1" t="str">
        <f t="shared" si="2"/>
        <v>702</v>
      </c>
      <c r="B44" s="103" t="s">
        <v>344</v>
      </c>
      <c r="C44" s="172" t="str">
        <f t="shared" si="3"/>
        <v>2A121</v>
      </c>
      <c r="D44" s="427"/>
      <c r="E44" s="405"/>
      <c r="F44" s="405" t="s">
        <v>162</v>
      </c>
      <c r="G44" s="426" t="s">
        <v>163</v>
      </c>
      <c r="H44" s="117"/>
      <c r="I44" s="116"/>
      <c r="J44" s="413"/>
      <c r="K44" s="413"/>
      <c r="L44" s="413"/>
      <c r="M44" s="595"/>
      <c r="N44" s="595"/>
      <c r="O44" s="595"/>
      <c r="P44" s="595"/>
      <c r="Q44" s="413"/>
      <c r="R44" s="413"/>
      <c r="S44" s="413"/>
      <c r="T44" s="452"/>
      <c r="U44" s="458">
        <f t="shared" si="9"/>
        <v>0</v>
      </c>
    </row>
    <row r="45" spans="1:21" ht="20.100000000000001" customHeight="1">
      <c r="A45" s="1" t="str">
        <f t="shared" si="2"/>
        <v>702</v>
      </c>
      <c r="B45" s="103" t="s">
        <v>344</v>
      </c>
      <c r="C45" s="172" t="str">
        <f t="shared" si="3"/>
        <v>2A122</v>
      </c>
      <c r="D45" s="427"/>
      <c r="E45" s="405"/>
      <c r="F45" s="405" t="s">
        <v>164</v>
      </c>
      <c r="G45" s="426" t="s">
        <v>165</v>
      </c>
      <c r="H45" s="117"/>
      <c r="I45" s="116"/>
      <c r="J45" s="413"/>
      <c r="K45" s="413"/>
      <c r="L45" s="413"/>
      <c r="M45" s="595"/>
      <c r="N45" s="595"/>
      <c r="O45" s="595"/>
      <c r="P45" s="595"/>
      <c r="Q45" s="413"/>
      <c r="R45" s="413"/>
      <c r="S45" s="413"/>
      <c r="T45" s="452"/>
      <c r="U45" s="458">
        <f t="shared" si="9"/>
        <v>0</v>
      </c>
    </row>
    <row r="46" spans="1:21" ht="20.100000000000001" customHeight="1">
      <c r="A46" s="1" t="str">
        <f t="shared" si="2"/>
        <v>702</v>
      </c>
      <c r="B46" s="103" t="s">
        <v>344</v>
      </c>
      <c r="C46" s="172" t="str">
        <f t="shared" si="3"/>
        <v>2A123</v>
      </c>
      <c r="D46" s="427"/>
      <c r="E46" s="405"/>
      <c r="F46" s="405" t="s">
        <v>166</v>
      </c>
      <c r="G46" s="426" t="s">
        <v>167</v>
      </c>
      <c r="H46" s="117"/>
      <c r="I46" s="116"/>
      <c r="J46" s="413"/>
      <c r="K46" s="413"/>
      <c r="L46" s="413"/>
      <c r="M46" s="595"/>
      <c r="N46" s="595"/>
      <c r="O46" s="595"/>
      <c r="P46" s="595"/>
      <c r="Q46" s="413"/>
      <c r="R46" s="413"/>
      <c r="S46" s="413"/>
      <c r="T46" s="452"/>
      <c r="U46" s="458">
        <f t="shared" si="9"/>
        <v>0</v>
      </c>
    </row>
    <row r="47" spans="1:21" ht="20.100000000000001" customHeight="1">
      <c r="A47" s="1" t="str">
        <f t="shared" si="2"/>
        <v>702</v>
      </c>
      <c r="B47" s="103" t="s">
        <v>344</v>
      </c>
      <c r="C47" s="172" t="str">
        <f t="shared" si="3"/>
        <v>2A124</v>
      </c>
      <c r="D47" s="427"/>
      <c r="E47" s="405"/>
      <c r="F47" s="405" t="s">
        <v>168</v>
      </c>
      <c r="G47" s="439" t="s">
        <v>169</v>
      </c>
      <c r="H47" s="117"/>
      <c r="I47" s="116"/>
      <c r="J47" s="413"/>
      <c r="K47" s="413"/>
      <c r="L47" s="413"/>
      <c r="M47" s="595"/>
      <c r="N47" s="595"/>
      <c r="O47" s="595"/>
      <c r="P47" s="595"/>
      <c r="Q47" s="413"/>
      <c r="R47" s="413"/>
      <c r="S47" s="413"/>
      <c r="T47" s="452"/>
      <c r="U47" s="458">
        <f t="shared" si="9"/>
        <v>0</v>
      </c>
    </row>
    <row r="48" spans="1:21" ht="20.100000000000001" customHeight="1">
      <c r="A48" s="1" t="str">
        <f t="shared" si="2"/>
        <v>702</v>
      </c>
      <c r="B48" s="103" t="s">
        <v>344</v>
      </c>
      <c r="C48" s="172" t="str">
        <f t="shared" si="3"/>
        <v>2A125</v>
      </c>
      <c r="D48" s="427"/>
      <c r="E48" s="405"/>
      <c r="F48" s="405" t="s">
        <v>170</v>
      </c>
      <c r="G48" s="426" t="s">
        <v>171</v>
      </c>
      <c r="H48" s="117"/>
      <c r="I48" s="116"/>
      <c r="J48" s="413"/>
      <c r="K48" s="413"/>
      <c r="L48" s="413"/>
      <c r="M48" s="595"/>
      <c r="N48" s="595"/>
      <c r="O48" s="595"/>
      <c r="P48" s="595"/>
      <c r="Q48" s="413"/>
      <c r="R48" s="413"/>
      <c r="S48" s="413"/>
      <c r="T48" s="452"/>
      <c r="U48" s="458">
        <f t="shared" si="9"/>
        <v>0</v>
      </c>
    </row>
    <row r="49" spans="1:21" ht="20.100000000000001" customHeight="1">
      <c r="A49" s="1" t="str">
        <f t="shared" si="2"/>
        <v>702</v>
      </c>
      <c r="B49" s="103" t="s">
        <v>344</v>
      </c>
      <c r="C49" s="172" t="str">
        <f t="shared" si="3"/>
        <v>2A130</v>
      </c>
      <c r="D49" s="437"/>
      <c r="E49" s="412" t="s">
        <v>172</v>
      </c>
      <c r="F49" s="405"/>
      <c r="G49" s="423" t="s">
        <v>173</v>
      </c>
      <c r="H49" s="108">
        <f t="shared" ref="H49:T49" si="12">SUM(H50:H51)</f>
        <v>604</v>
      </c>
      <c r="I49" s="109">
        <f t="shared" si="12"/>
        <v>2</v>
      </c>
      <c r="J49" s="109">
        <f t="shared" si="12"/>
        <v>0</v>
      </c>
      <c r="K49" s="109">
        <f t="shared" si="12"/>
        <v>3174</v>
      </c>
      <c r="L49" s="109">
        <f t="shared" si="12"/>
        <v>248</v>
      </c>
      <c r="M49" s="109">
        <f t="shared" si="12"/>
        <v>0</v>
      </c>
      <c r="N49" s="109">
        <f t="shared" si="12"/>
        <v>0</v>
      </c>
      <c r="O49" s="109">
        <f t="shared" si="12"/>
        <v>0</v>
      </c>
      <c r="P49" s="109">
        <f t="shared" si="12"/>
        <v>0</v>
      </c>
      <c r="Q49" s="109">
        <f t="shared" si="12"/>
        <v>0</v>
      </c>
      <c r="R49" s="109">
        <f t="shared" si="12"/>
        <v>0</v>
      </c>
      <c r="S49" s="109">
        <f t="shared" si="12"/>
        <v>0</v>
      </c>
      <c r="T49" s="451">
        <f t="shared" si="12"/>
        <v>0</v>
      </c>
      <c r="U49" s="458">
        <f t="shared" si="9"/>
        <v>4028</v>
      </c>
    </row>
    <row r="50" spans="1:21" ht="20.100000000000001" customHeight="1">
      <c r="A50" s="1" t="str">
        <f t="shared" si="2"/>
        <v>702</v>
      </c>
      <c r="B50" s="103" t="s">
        <v>344</v>
      </c>
      <c r="C50" s="172" t="str">
        <f t="shared" si="3"/>
        <v>2A131</v>
      </c>
      <c r="D50" s="427"/>
      <c r="E50" s="405"/>
      <c r="F50" s="405" t="s">
        <v>174</v>
      </c>
      <c r="G50" s="439" t="s">
        <v>175</v>
      </c>
      <c r="H50" s="117"/>
      <c r="I50" s="116"/>
      <c r="J50" s="413"/>
      <c r="K50" s="413"/>
      <c r="L50" s="413"/>
      <c r="M50" s="595"/>
      <c r="N50" s="595"/>
      <c r="O50" s="595"/>
      <c r="P50" s="595"/>
      <c r="Q50" s="413"/>
      <c r="R50" s="413"/>
      <c r="S50" s="413"/>
      <c r="T50" s="452"/>
      <c r="U50" s="458">
        <f t="shared" si="9"/>
        <v>0</v>
      </c>
    </row>
    <row r="51" spans="1:21" ht="20.100000000000001" customHeight="1" thickBot="1">
      <c r="A51" s="1" t="str">
        <f t="shared" si="2"/>
        <v>702</v>
      </c>
      <c r="B51" s="103" t="s">
        <v>344</v>
      </c>
      <c r="C51" s="172" t="str">
        <f t="shared" si="3"/>
        <v>2A132</v>
      </c>
      <c r="D51" s="507"/>
      <c r="E51" s="500"/>
      <c r="F51" s="500" t="s">
        <v>176</v>
      </c>
      <c r="G51" s="501" t="s">
        <v>177</v>
      </c>
      <c r="H51" s="447">
        <v>604</v>
      </c>
      <c r="I51" s="368">
        <v>2</v>
      </c>
      <c r="J51" s="490"/>
      <c r="K51" s="490">
        <v>3174</v>
      </c>
      <c r="L51" s="490">
        <v>248</v>
      </c>
      <c r="M51" s="596"/>
      <c r="N51" s="596"/>
      <c r="O51" s="596"/>
      <c r="P51" s="596"/>
      <c r="Q51" s="490"/>
      <c r="R51" s="490"/>
      <c r="S51" s="490"/>
      <c r="T51" s="491"/>
      <c r="U51" s="459">
        <f t="shared" si="9"/>
        <v>4028</v>
      </c>
    </row>
    <row r="52" spans="1:21" ht="20.100000000000001" customHeight="1" thickBot="1">
      <c r="A52" s="1" t="str">
        <f t="shared" si="2"/>
        <v>702</v>
      </c>
      <c r="B52" s="103" t="s">
        <v>344</v>
      </c>
      <c r="C52" s="172" t="str">
        <f t="shared" si="3"/>
        <v>2B100</v>
      </c>
      <c r="D52" s="492" t="s">
        <v>178</v>
      </c>
      <c r="E52" s="509"/>
      <c r="F52" s="510"/>
      <c r="G52" s="494" t="s">
        <v>179</v>
      </c>
      <c r="H52" s="118"/>
      <c r="I52" s="364"/>
      <c r="J52" s="496"/>
      <c r="K52" s="496"/>
      <c r="L52" s="496"/>
      <c r="M52" s="597"/>
      <c r="N52" s="597"/>
      <c r="O52" s="597"/>
      <c r="P52" s="597"/>
      <c r="Q52" s="496"/>
      <c r="R52" s="496"/>
      <c r="S52" s="496"/>
      <c r="T52" s="497"/>
      <c r="U52" s="468">
        <f t="shared" si="9"/>
        <v>0</v>
      </c>
    </row>
    <row r="53" spans="1:21" ht="20.100000000000001" customHeight="1" thickBot="1">
      <c r="A53" s="1" t="str">
        <f t="shared" si="2"/>
        <v>702</v>
      </c>
      <c r="B53" s="103" t="s">
        <v>344</v>
      </c>
      <c r="C53" s="172" t="str">
        <f t="shared" si="3"/>
        <v>2C100</v>
      </c>
      <c r="D53" s="492" t="s">
        <v>180</v>
      </c>
      <c r="E53" s="510"/>
      <c r="F53" s="510"/>
      <c r="G53" s="494" t="s">
        <v>181</v>
      </c>
      <c r="H53" s="118"/>
      <c r="I53" s="364"/>
      <c r="J53" s="496"/>
      <c r="K53" s="496"/>
      <c r="L53" s="496"/>
      <c r="M53" s="597"/>
      <c r="N53" s="597"/>
      <c r="O53" s="597"/>
      <c r="P53" s="597"/>
      <c r="Q53" s="496"/>
      <c r="R53" s="496"/>
      <c r="S53" s="496"/>
      <c r="T53" s="497"/>
      <c r="U53" s="468">
        <f t="shared" si="9"/>
        <v>0</v>
      </c>
    </row>
    <row r="54" spans="1:21" ht="20.100000000000001" customHeight="1" thickBot="1">
      <c r="A54" s="1" t="str">
        <f t="shared" si="2"/>
        <v>702</v>
      </c>
      <c r="B54" s="103" t="s">
        <v>344</v>
      </c>
      <c r="C54" s="172" t="str">
        <f t="shared" si="3"/>
        <v>2D100</v>
      </c>
      <c r="D54" s="492" t="s">
        <v>182</v>
      </c>
      <c r="E54" s="510"/>
      <c r="F54" s="510"/>
      <c r="G54" s="494" t="s">
        <v>183</v>
      </c>
      <c r="H54" s="118">
        <v>4158</v>
      </c>
      <c r="I54" s="364">
        <v>5</v>
      </c>
      <c r="J54" s="496"/>
      <c r="K54" s="496">
        <v>637</v>
      </c>
      <c r="L54" s="496">
        <v>395</v>
      </c>
      <c r="M54" s="597"/>
      <c r="N54" s="597"/>
      <c r="O54" s="597"/>
      <c r="P54" s="597"/>
      <c r="Q54" s="496"/>
      <c r="R54" s="496">
        <v>32</v>
      </c>
      <c r="S54" s="496">
        <v>1</v>
      </c>
      <c r="T54" s="497"/>
      <c r="U54" s="468">
        <f t="shared" si="9"/>
        <v>5228</v>
      </c>
    </row>
    <row r="55" spans="1:21" ht="20.100000000000001" customHeight="1">
      <c r="A55" s="1" t="str">
        <f t="shared" si="2"/>
        <v>702</v>
      </c>
      <c r="B55" s="103" t="s">
        <v>344</v>
      </c>
      <c r="C55" s="172" t="str">
        <f t="shared" si="3"/>
        <v>2E100</v>
      </c>
      <c r="D55" s="471" t="s">
        <v>184</v>
      </c>
      <c r="E55" s="472"/>
      <c r="F55" s="472"/>
      <c r="G55" s="421" t="s">
        <v>185</v>
      </c>
      <c r="H55" s="124">
        <f t="shared" ref="H55:T55" si="13">H56+H57+H60</f>
        <v>1800607</v>
      </c>
      <c r="I55" s="125">
        <f t="shared" si="13"/>
        <v>1</v>
      </c>
      <c r="J55" s="125">
        <f t="shared" si="13"/>
        <v>0</v>
      </c>
      <c r="K55" s="125">
        <f t="shared" si="13"/>
        <v>95</v>
      </c>
      <c r="L55" s="125">
        <f t="shared" si="13"/>
        <v>304</v>
      </c>
      <c r="M55" s="125">
        <f t="shared" si="13"/>
        <v>0</v>
      </c>
      <c r="N55" s="125">
        <f t="shared" si="13"/>
        <v>0</v>
      </c>
      <c r="O55" s="125">
        <f t="shared" si="13"/>
        <v>0</v>
      </c>
      <c r="P55" s="125">
        <f t="shared" si="13"/>
        <v>0</v>
      </c>
      <c r="Q55" s="125">
        <f t="shared" si="13"/>
        <v>0</v>
      </c>
      <c r="R55" s="125">
        <f t="shared" si="13"/>
        <v>0</v>
      </c>
      <c r="S55" s="125">
        <f t="shared" si="13"/>
        <v>0</v>
      </c>
      <c r="T55" s="512">
        <f t="shared" si="13"/>
        <v>0</v>
      </c>
      <c r="U55" s="457">
        <f t="shared" si="9"/>
        <v>1801007</v>
      </c>
    </row>
    <row r="56" spans="1:21" ht="20.100000000000001" customHeight="1">
      <c r="A56" s="1" t="str">
        <f t="shared" si="2"/>
        <v>702</v>
      </c>
      <c r="B56" s="103" t="s">
        <v>344</v>
      </c>
      <c r="C56" s="172" t="str">
        <f t="shared" si="3"/>
        <v>2E110</v>
      </c>
      <c r="D56" s="440"/>
      <c r="E56" s="435" t="s">
        <v>186</v>
      </c>
      <c r="F56" s="436"/>
      <c r="G56" s="423" t="s">
        <v>187</v>
      </c>
      <c r="H56" s="114"/>
      <c r="I56" s="413"/>
      <c r="J56" s="413"/>
      <c r="K56" s="413"/>
      <c r="L56" s="413"/>
      <c r="M56" s="413"/>
      <c r="N56" s="413"/>
      <c r="O56" s="413"/>
      <c r="P56" s="413"/>
      <c r="Q56" s="413"/>
      <c r="R56" s="413"/>
      <c r="S56" s="413"/>
      <c r="T56" s="452"/>
      <c r="U56" s="458">
        <f t="shared" si="9"/>
        <v>0</v>
      </c>
    </row>
    <row r="57" spans="1:21" ht="20.100000000000001" customHeight="1">
      <c r="A57" s="1" t="str">
        <f t="shared" si="2"/>
        <v>702</v>
      </c>
      <c r="B57" s="103" t="s">
        <v>344</v>
      </c>
      <c r="C57" s="172" t="str">
        <f t="shared" si="3"/>
        <v>2E120</v>
      </c>
      <c r="D57" s="440"/>
      <c r="E57" s="435" t="s">
        <v>188</v>
      </c>
      <c r="F57" s="436"/>
      <c r="G57" s="423" t="s">
        <v>189</v>
      </c>
      <c r="H57" s="122">
        <f t="shared" ref="H57:T57" si="14">SUM(H58:H59)</f>
        <v>120948</v>
      </c>
      <c r="I57" s="123">
        <f t="shared" si="14"/>
        <v>0</v>
      </c>
      <c r="J57" s="123">
        <f t="shared" si="14"/>
        <v>0</v>
      </c>
      <c r="K57" s="123">
        <f t="shared" si="14"/>
        <v>5</v>
      </c>
      <c r="L57" s="123">
        <f t="shared" si="14"/>
        <v>17</v>
      </c>
      <c r="M57" s="123">
        <f t="shared" si="14"/>
        <v>0</v>
      </c>
      <c r="N57" s="123">
        <f t="shared" si="14"/>
        <v>0</v>
      </c>
      <c r="O57" s="123">
        <f t="shared" si="14"/>
        <v>0</v>
      </c>
      <c r="P57" s="123">
        <f t="shared" si="14"/>
        <v>0</v>
      </c>
      <c r="Q57" s="123">
        <f t="shared" si="14"/>
        <v>0</v>
      </c>
      <c r="R57" s="123">
        <f t="shared" si="14"/>
        <v>0</v>
      </c>
      <c r="S57" s="123">
        <f t="shared" si="14"/>
        <v>0</v>
      </c>
      <c r="T57" s="453">
        <f t="shared" si="14"/>
        <v>0</v>
      </c>
      <c r="U57" s="458">
        <f t="shared" si="9"/>
        <v>120970</v>
      </c>
    </row>
    <row r="58" spans="1:21" ht="17.25" customHeight="1">
      <c r="A58" s="1" t="str">
        <f t="shared" si="2"/>
        <v>702</v>
      </c>
      <c r="B58" s="103" t="s">
        <v>344</v>
      </c>
      <c r="C58" s="172" t="str">
        <f t="shared" si="3"/>
        <v>2E121</v>
      </c>
      <c r="D58" s="441"/>
      <c r="E58" s="414"/>
      <c r="F58" s="414" t="s">
        <v>190</v>
      </c>
      <c r="G58" s="426" t="s">
        <v>191</v>
      </c>
      <c r="H58" s="114">
        <v>120948</v>
      </c>
      <c r="I58" s="413"/>
      <c r="J58" s="413"/>
      <c r="K58" s="413">
        <v>5</v>
      </c>
      <c r="L58" s="413">
        <v>17</v>
      </c>
      <c r="M58" s="595"/>
      <c r="N58" s="595"/>
      <c r="O58" s="595"/>
      <c r="P58" s="595"/>
      <c r="Q58" s="413"/>
      <c r="R58" s="413"/>
      <c r="S58" s="413"/>
      <c r="T58" s="452"/>
      <c r="U58" s="458">
        <f t="shared" si="9"/>
        <v>120970</v>
      </c>
    </row>
    <row r="59" spans="1:21" ht="24.75" customHeight="1">
      <c r="A59" s="1" t="str">
        <f t="shared" si="2"/>
        <v>702</v>
      </c>
      <c r="B59" s="103" t="s">
        <v>344</v>
      </c>
      <c r="C59" s="172" t="str">
        <f t="shared" si="3"/>
        <v>2E122</v>
      </c>
      <c r="D59" s="441"/>
      <c r="E59" s="414"/>
      <c r="F59" s="414" t="s">
        <v>192</v>
      </c>
      <c r="G59" s="426" t="s">
        <v>193</v>
      </c>
      <c r="H59" s="114"/>
      <c r="I59" s="413"/>
      <c r="J59" s="413"/>
      <c r="K59" s="413"/>
      <c r="L59" s="413"/>
      <c r="M59" s="595"/>
      <c r="N59" s="595"/>
      <c r="O59" s="595"/>
      <c r="P59" s="595"/>
      <c r="Q59" s="413"/>
      <c r="R59" s="413"/>
      <c r="S59" s="413"/>
      <c r="T59" s="452"/>
      <c r="U59" s="458">
        <f t="shared" si="9"/>
        <v>0</v>
      </c>
    </row>
    <row r="60" spans="1:21" ht="20.100000000000001" customHeight="1" thickBot="1">
      <c r="A60" s="1" t="str">
        <f t="shared" si="2"/>
        <v>702</v>
      </c>
      <c r="B60" s="103" t="s">
        <v>344</v>
      </c>
      <c r="C60" s="172" t="str">
        <f t="shared" si="3"/>
        <v>2E130</v>
      </c>
      <c r="D60" s="513"/>
      <c r="E60" s="514" t="s">
        <v>194</v>
      </c>
      <c r="F60" s="515"/>
      <c r="G60" s="488" t="s">
        <v>195</v>
      </c>
      <c r="H60" s="489">
        <v>1679659</v>
      </c>
      <c r="I60" s="490">
        <v>1</v>
      </c>
      <c r="J60" s="490"/>
      <c r="K60" s="490">
        <v>90</v>
      </c>
      <c r="L60" s="490">
        <v>287</v>
      </c>
      <c r="M60" s="596"/>
      <c r="N60" s="596"/>
      <c r="O60" s="596"/>
      <c r="P60" s="596"/>
      <c r="Q60" s="490"/>
      <c r="R60" s="490"/>
      <c r="S60" s="490"/>
      <c r="T60" s="491"/>
      <c r="U60" s="459">
        <f t="shared" si="9"/>
        <v>1680037</v>
      </c>
    </row>
    <row r="61" spans="1:21" ht="20.100000000000001" customHeight="1" thickBot="1">
      <c r="A61" s="1" t="str">
        <f t="shared" si="2"/>
        <v>702</v>
      </c>
      <c r="B61" s="103" t="s">
        <v>344</v>
      </c>
      <c r="C61" s="172" t="str">
        <f t="shared" si="3"/>
        <v>2F100</v>
      </c>
      <c r="D61" s="471" t="s">
        <v>196</v>
      </c>
      <c r="E61" s="472"/>
      <c r="F61" s="472"/>
      <c r="G61" s="542" t="s">
        <v>197</v>
      </c>
      <c r="H61" s="127">
        <f>H62+H66</f>
        <v>0</v>
      </c>
      <c r="I61" s="127">
        <f t="shared" ref="I61:T61" si="15">I62+I66</f>
        <v>0</v>
      </c>
      <c r="J61" s="127">
        <f t="shared" si="15"/>
        <v>0</v>
      </c>
      <c r="K61" s="127">
        <f t="shared" si="15"/>
        <v>0</v>
      </c>
      <c r="L61" s="127">
        <f t="shared" si="15"/>
        <v>0</v>
      </c>
      <c r="M61" s="127">
        <f t="shared" si="15"/>
        <v>0</v>
      </c>
      <c r="N61" s="127">
        <f t="shared" si="15"/>
        <v>0</v>
      </c>
      <c r="O61" s="127">
        <f t="shared" si="15"/>
        <v>0</v>
      </c>
      <c r="P61" s="127">
        <f t="shared" si="15"/>
        <v>0</v>
      </c>
      <c r="Q61" s="127">
        <f t="shared" si="15"/>
        <v>0</v>
      </c>
      <c r="R61" s="127">
        <f t="shared" si="15"/>
        <v>0</v>
      </c>
      <c r="S61" s="127">
        <f t="shared" si="15"/>
        <v>0</v>
      </c>
      <c r="T61" s="127">
        <f t="shared" si="15"/>
        <v>0</v>
      </c>
      <c r="U61" s="629">
        <f t="shared" si="9"/>
        <v>0</v>
      </c>
    </row>
    <row r="62" spans="1:21" ht="20.100000000000001" customHeight="1">
      <c r="A62" s="1" t="str">
        <f t="shared" si="2"/>
        <v>702</v>
      </c>
      <c r="B62" s="103" t="s">
        <v>344</v>
      </c>
      <c r="C62" s="172" t="str">
        <f t="shared" si="3"/>
        <v>2F110</v>
      </c>
      <c r="D62" s="440"/>
      <c r="E62" s="435" t="s">
        <v>198</v>
      </c>
      <c r="F62" s="434"/>
      <c r="G62" s="423" t="s">
        <v>199</v>
      </c>
      <c r="H62" s="123">
        <f>SUM(H63:H65)</f>
        <v>0</v>
      </c>
      <c r="I62" s="123">
        <f t="shared" ref="I62:T62" si="16">SUM(I63:I65)</f>
        <v>0</v>
      </c>
      <c r="J62" s="123">
        <f t="shared" si="16"/>
        <v>0</v>
      </c>
      <c r="K62" s="123">
        <f t="shared" si="16"/>
        <v>0</v>
      </c>
      <c r="L62" s="123">
        <f t="shared" si="16"/>
        <v>0</v>
      </c>
      <c r="M62" s="123">
        <f t="shared" si="16"/>
        <v>0</v>
      </c>
      <c r="N62" s="123">
        <f t="shared" si="16"/>
        <v>0</v>
      </c>
      <c r="O62" s="123">
        <f t="shared" si="16"/>
        <v>0</v>
      </c>
      <c r="P62" s="123">
        <f t="shared" si="16"/>
        <v>0</v>
      </c>
      <c r="Q62" s="123">
        <f t="shared" si="16"/>
        <v>0</v>
      </c>
      <c r="R62" s="123">
        <f t="shared" si="16"/>
        <v>0</v>
      </c>
      <c r="S62" s="123">
        <f t="shared" si="16"/>
        <v>0</v>
      </c>
      <c r="T62" s="123">
        <f t="shared" si="16"/>
        <v>0</v>
      </c>
      <c r="U62" s="628">
        <f t="shared" si="9"/>
        <v>0</v>
      </c>
    </row>
    <row r="63" spans="1:21" ht="22.5" customHeight="1">
      <c r="A63" s="1" t="str">
        <f t="shared" si="2"/>
        <v>702</v>
      </c>
      <c r="B63" s="103" t="s">
        <v>344</v>
      </c>
      <c r="C63" s="172" t="str">
        <f t="shared" si="3"/>
        <v>2F111</v>
      </c>
      <c r="D63" s="440"/>
      <c r="E63" s="435"/>
      <c r="F63" s="414" t="s">
        <v>200</v>
      </c>
      <c r="G63" s="426" t="s">
        <v>201</v>
      </c>
      <c r="H63" s="114"/>
      <c r="I63" s="413"/>
      <c r="J63" s="413"/>
      <c r="K63" s="413"/>
      <c r="L63" s="413"/>
      <c r="M63" s="595"/>
      <c r="N63" s="595"/>
      <c r="O63" s="595"/>
      <c r="P63" s="595"/>
      <c r="Q63" s="413"/>
      <c r="R63" s="413"/>
      <c r="S63" s="413"/>
      <c r="T63" s="452"/>
      <c r="U63" s="458">
        <f t="shared" si="9"/>
        <v>0</v>
      </c>
    </row>
    <row r="64" spans="1:21" ht="20.100000000000001" customHeight="1">
      <c r="A64" s="1" t="str">
        <f t="shared" si="2"/>
        <v>702</v>
      </c>
      <c r="B64" s="103" t="s">
        <v>344</v>
      </c>
      <c r="C64" s="172" t="str">
        <f t="shared" si="3"/>
        <v>2F112</v>
      </c>
      <c r="D64" s="442"/>
      <c r="E64" s="435"/>
      <c r="F64" s="414" t="s">
        <v>202</v>
      </c>
      <c r="G64" s="426" t="s">
        <v>203</v>
      </c>
      <c r="H64" s="114"/>
      <c r="I64" s="413"/>
      <c r="J64" s="413"/>
      <c r="K64" s="413"/>
      <c r="L64" s="413"/>
      <c r="M64" s="595"/>
      <c r="N64" s="595"/>
      <c r="O64" s="595"/>
      <c r="P64" s="595"/>
      <c r="Q64" s="413"/>
      <c r="R64" s="413"/>
      <c r="S64" s="413"/>
      <c r="T64" s="452"/>
      <c r="U64" s="458">
        <f t="shared" si="9"/>
        <v>0</v>
      </c>
    </row>
    <row r="65" spans="1:21" ht="20.100000000000001" customHeight="1">
      <c r="A65" s="1" t="str">
        <f t="shared" si="2"/>
        <v>702</v>
      </c>
      <c r="B65" s="103" t="s">
        <v>344</v>
      </c>
      <c r="C65" s="172" t="str">
        <f t="shared" si="3"/>
        <v>2F113</v>
      </c>
      <c r="D65" s="442"/>
      <c r="E65" s="435"/>
      <c r="F65" s="414" t="s">
        <v>204</v>
      </c>
      <c r="G65" s="426" t="s">
        <v>205</v>
      </c>
      <c r="H65" s="114"/>
      <c r="I65" s="413"/>
      <c r="J65" s="413"/>
      <c r="K65" s="413"/>
      <c r="L65" s="413"/>
      <c r="M65" s="595"/>
      <c r="N65" s="595"/>
      <c r="O65" s="595"/>
      <c r="P65" s="595"/>
      <c r="Q65" s="413"/>
      <c r="R65" s="413"/>
      <c r="S65" s="413"/>
      <c r="T65" s="452"/>
      <c r="U65" s="458">
        <f t="shared" si="9"/>
        <v>0</v>
      </c>
    </row>
    <row r="66" spans="1:21" ht="20.100000000000001" customHeight="1" thickBot="1">
      <c r="A66" s="1" t="str">
        <f t="shared" si="2"/>
        <v>702</v>
      </c>
      <c r="B66" s="103" t="s">
        <v>344</v>
      </c>
      <c r="C66" s="172" t="str">
        <f t="shared" si="3"/>
        <v>2F120</v>
      </c>
      <c r="D66" s="519"/>
      <c r="E66" s="630" t="s">
        <v>206</v>
      </c>
      <c r="F66" s="631"/>
      <c r="G66" s="627" t="s">
        <v>207</v>
      </c>
      <c r="H66" s="489"/>
      <c r="I66" s="490"/>
      <c r="J66" s="490"/>
      <c r="K66" s="490"/>
      <c r="L66" s="490"/>
      <c r="M66" s="596"/>
      <c r="N66" s="596"/>
      <c r="O66" s="596"/>
      <c r="P66" s="596"/>
      <c r="Q66" s="490"/>
      <c r="R66" s="490"/>
      <c r="S66" s="490"/>
      <c r="T66" s="491"/>
      <c r="U66" s="459">
        <f t="shared" si="9"/>
        <v>0</v>
      </c>
    </row>
    <row r="67" spans="1:21" ht="23.25" customHeight="1">
      <c r="A67" s="1" t="str">
        <f t="shared" si="2"/>
        <v>702</v>
      </c>
      <c r="B67" s="103" t="s">
        <v>344</v>
      </c>
      <c r="C67" s="172" t="str">
        <f t="shared" si="3"/>
        <v>2G100</v>
      </c>
      <c r="D67" s="471" t="s">
        <v>208</v>
      </c>
      <c r="E67" s="472"/>
      <c r="F67" s="472"/>
      <c r="G67" s="421" t="s">
        <v>209</v>
      </c>
      <c r="H67" s="126">
        <f t="shared" ref="H67:T67" si="17">H68+H74+H80</f>
        <v>1711847</v>
      </c>
      <c r="I67" s="127">
        <f t="shared" si="17"/>
        <v>207</v>
      </c>
      <c r="J67" s="127">
        <f t="shared" si="17"/>
        <v>0</v>
      </c>
      <c r="K67" s="127">
        <f t="shared" si="17"/>
        <v>288658</v>
      </c>
      <c r="L67" s="127">
        <f t="shared" si="17"/>
        <v>156358</v>
      </c>
      <c r="M67" s="127">
        <f t="shared" si="17"/>
        <v>0</v>
      </c>
      <c r="N67" s="127">
        <f t="shared" si="17"/>
        <v>0</v>
      </c>
      <c r="O67" s="127">
        <f t="shared" si="17"/>
        <v>0</v>
      </c>
      <c r="P67" s="127">
        <f t="shared" si="17"/>
        <v>0</v>
      </c>
      <c r="Q67" s="127">
        <f t="shared" si="17"/>
        <v>0</v>
      </c>
      <c r="R67" s="127">
        <f t="shared" si="17"/>
        <v>18778</v>
      </c>
      <c r="S67" s="127">
        <f t="shared" si="17"/>
        <v>71</v>
      </c>
      <c r="T67" s="518">
        <f t="shared" si="17"/>
        <v>0</v>
      </c>
      <c r="U67" s="457">
        <f t="shared" ref="U67:U98" si="18">SUM(H67:T67)</f>
        <v>2175919</v>
      </c>
    </row>
    <row r="68" spans="1:21" ht="27.75" customHeight="1">
      <c r="A68" s="1" t="str">
        <f t="shared" si="2"/>
        <v>702</v>
      </c>
      <c r="B68" s="103" t="s">
        <v>344</v>
      </c>
      <c r="C68" s="172" t="str">
        <f t="shared" si="3"/>
        <v>2G110</v>
      </c>
      <c r="D68" s="440"/>
      <c r="E68" s="435" t="s">
        <v>210</v>
      </c>
      <c r="F68" s="436"/>
      <c r="G68" s="423" t="s">
        <v>211</v>
      </c>
      <c r="H68" s="122">
        <f t="shared" ref="H68:T68" si="19">SUM(H69:H73)</f>
        <v>1679285</v>
      </c>
      <c r="I68" s="123">
        <f t="shared" si="19"/>
        <v>202</v>
      </c>
      <c r="J68" s="123">
        <f t="shared" si="19"/>
        <v>0</v>
      </c>
      <c r="K68" s="123">
        <f t="shared" si="19"/>
        <v>286749</v>
      </c>
      <c r="L68" s="123">
        <f t="shared" si="19"/>
        <v>148633</v>
      </c>
      <c r="M68" s="123">
        <f t="shared" si="19"/>
        <v>0</v>
      </c>
      <c r="N68" s="123">
        <f t="shared" si="19"/>
        <v>0</v>
      </c>
      <c r="O68" s="123">
        <f t="shared" si="19"/>
        <v>0</v>
      </c>
      <c r="P68" s="123">
        <f t="shared" si="19"/>
        <v>0</v>
      </c>
      <c r="Q68" s="123">
        <f t="shared" si="19"/>
        <v>0</v>
      </c>
      <c r="R68" s="123">
        <f t="shared" si="19"/>
        <v>18330</v>
      </c>
      <c r="S68" s="123">
        <f t="shared" si="19"/>
        <v>69</v>
      </c>
      <c r="T68" s="453">
        <f t="shared" si="19"/>
        <v>0</v>
      </c>
      <c r="U68" s="458">
        <f t="shared" si="18"/>
        <v>2133268</v>
      </c>
    </row>
    <row r="69" spans="1:21" ht="30.75" customHeight="1">
      <c r="A69" s="1" t="str">
        <f t="shared" si="2"/>
        <v>702</v>
      </c>
      <c r="B69" s="103" t="s">
        <v>344</v>
      </c>
      <c r="C69" s="172" t="str">
        <f t="shared" si="3"/>
        <v>2G111</v>
      </c>
      <c r="D69" s="441"/>
      <c r="E69" s="414"/>
      <c r="F69" s="414" t="s">
        <v>212</v>
      </c>
      <c r="G69" s="426" t="s">
        <v>213</v>
      </c>
      <c r="H69" s="114">
        <v>169739</v>
      </c>
      <c r="I69" s="413">
        <v>29</v>
      </c>
      <c r="J69" s="413"/>
      <c r="K69" s="413">
        <v>18737</v>
      </c>
      <c r="L69" s="413">
        <v>19127</v>
      </c>
      <c r="M69" s="595"/>
      <c r="N69" s="595"/>
      <c r="O69" s="595"/>
      <c r="P69" s="595"/>
      <c r="Q69" s="413"/>
      <c r="R69" s="413">
        <v>2320</v>
      </c>
      <c r="S69" s="413">
        <v>9</v>
      </c>
      <c r="T69" s="452"/>
      <c r="U69" s="458">
        <f t="shared" si="18"/>
        <v>209961</v>
      </c>
    </row>
    <row r="70" spans="1:21" ht="27.75" customHeight="1">
      <c r="A70" s="1" t="str">
        <f t="shared" si="2"/>
        <v>702</v>
      </c>
      <c r="B70" s="103" t="s">
        <v>344</v>
      </c>
      <c r="C70" s="172" t="str">
        <f t="shared" si="3"/>
        <v>2G112</v>
      </c>
      <c r="D70" s="441"/>
      <c r="E70" s="414"/>
      <c r="F70" s="414" t="s">
        <v>214</v>
      </c>
      <c r="G70" s="426" t="s">
        <v>215</v>
      </c>
      <c r="H70" s="114">
        <v>296620</v>
      </c>
      <c r="I70" s="413">
        <v>45</v>
      </c>
      <c r="J70" s="413"/>
      <c r="K70" s="413">
        <v>37660</v>
      </c>
      <c r="L70" s="413">
        <v>17654</v>
      </c>
      <c r="M70" s="595"/>
      <c r="N70" s="595"/>
      <c r="O70" s="595"/>
      <c r="P70" s="595"/>
      <c r="Q70" s="413"/>
      <c r="R70" s="413">
        <v>2405</v>
      </c>
      <c r="S70" s="413">
        <v>9</v>
      </c>
      <c r="T70" s="452"/>
      <c r="U70" s="458">
        <f t="shared" si="18"/>
        <v>354393</v>
      </c>
    </row>
    <row r="71" spans="1:21" ht="27.75" customHeight="1">
      <c r="A71" s="1" t="str">
        <f t="shared" si="2"/>
        <v>702</v>
      </c>
      <c r="B71" s="103" t="s">
        <v>344</v>
      </c>
      <c r="C71" s="172" t="str">
        <f t="shared" si="3"/>
        <v>2G113</v>
      </c>
      <c r="D71" s="441"/>
      <c r="E71" s="414"/>
      <c r="F71" s="414" t="s">
        <v>216</v>
      </c>
      <c r="G71" s="426" t="s">
        <v>217</v>
      </c>
      <c r="H71" s="114">
        <v>375005</v>
      </c>
      <c r="I71" s="413">
        <v>126</v>
      </c>
      <c r="J71" s="413"/>
      <c r="K71" s="413">
        <v>230060</v>
      </c>
      <c r="L71" s="413">
        <v>110915</v>
      </c>
      <c r="M71" s="595"/>
      <c r="N71" s="595"/>
      <c r="O71" s="595"/>
      <c r="P71" s="595"/>
      <c r="Q71" s="413"/>
      <c r="R71" s="413">
        <v>13605</v>
      </c>
      <c r="S71" s="413">
        <v>51</v>
      </c>
      <c r="T71" s="452"/>
      <c r="U71" s="458">
        <f t="shared" si="18"/>
        <v>729762</v>
      </c>
    </row>
    <row r="72" spans="1:21" ht="30.75" customHeight="1">
      <c r="A72" s="1" t="str">
        <f t="shared" si="2"/>
        <v>702</v>
      </c>
      <c r="B72" s="103" t="s">
        <v>344</v>
      </c>
      <c r="C72" s="172" t="str">
        <f t="shared" si="3"/>
        <v>2G114</v>
      </c>
      <c r="D72" s="441"/>
      <c r="E72" s="414"/>
      <c r="F72" s="414" t="s">
        <v>218</v>
      </c>
      <c r="G72" s="426" t="s">
        <v>219</v>
      </c>
      <c r="H72" s="114">
        <v>837921</v>
      </c>
      <c r="I72" s="413">
        <v>2</v>
      </c>
      <c r="J72" s="413"/>
      <c r="K72" s="413">
        <v>292</v>
      </c>
      <c r="L72" s="413">
        <v>937</v>
      </c>
      <c r="M72" s="595"/>
      <c r="N72" s="595"/>
      <c r="O72" s="595"/>
      <c r="P72" s="595"/>
      <c r="Q72" s="413"/>
      <c r="R72" s="413"/>
      <c r="S72" s="413"/>
      <c r="T72" s="452"/>
      <c r="U72" s="458">
        <f t="shared" si="18"/>
        <v>839152</v>
      </c>
    </row>
    <row r="73" spans="1:21" ht="30.75" customHeight="1">
      <c r="A73" s="1" t="str">
        <f t="shared" si="2"/>
        <v>702</v>
      </c>
      <c r="B73" s="103" t="s">
        <v>344</v>
      </c>
      <c r="C73" s="172" t="str">
        <f t="shared" si="3"/>
        <v>2G115</v>
      </c>
      <c r="D73" s="441"/>
      <c r="E73" s="414"/>
      <c r="F73" s="414" t="s">
        <v>220</v>
      </c>
      <c r="G73" s="426" t="s">
        <v>221</v>
      </c>
      <c r="H73" s="114"/>
      <c r="I73" s="413"/>
      <c r="J73" s="413"/>
      <c r="K73" s="413"/>
      <c r="L73" s="413"/>
      <c r="M73" s="595"/>
      <c r="N73" s="595"/>
      <c r="O73" s="595"/>
      <c r="P73" s="595"/>
      <c r="Q73" s="413"/>
      <c r="R73" s="413"/>
      <c r="S73" s="413"/>
      <c r="T73" s="452"/>
      <c r="U73" s="458">
        <f t="shared" si="18"/>
        <v>0</v>
      </c>
    </row>
    <row r="74" spans="1:21" ht="24" customHeight="1">
      <c r="A74" s="1" t="str">
        <f t="shared" si="2"/>
        <v>702</v>
      </c>
      <c r="B74" s="103" t="s">
        <v>344</v>
      </c>
      <c r="C74" s="172" t="str">
        <f t="shared" si="3"/>
        <v>2G120</v>
      </c>
      <c r="D74" s="440"/>
      <c r="E74" s="435" t="s">
        <v>222</v>
      </c>
      <c r="F74" s="436"/>
      <c r="G74" s="423" t="s">
        <v>223</v>
      </c>
      <c r="H74" s="122">
        <f t="shared" ref="H74:T74" si="20">SUM(H75:H79)</f>
        <v>32562</v>
      </c>
      <c r="I74" s="123">
        <f t="shared" si="20"/>
        <v>5</v>
      </c>
      <c r="J74" s="123">
        <f t="shared" si="20"/>
        <v>0</v>
      </c>
      <c r="K74" s="123">
        <f t="shared" si="20"/>
        <v>1909</v>
      </c>
      <c r="L74" s="123">
        <f t="shared" si="20"/>
        <v>7725</v>
      </c>
      <c r="M74" s="123">
        <f t="shared" si="20"/>
        <v>0</v>
      </c>
      <c r="N74" s="123">
        <f t="shared" si="20"/>
        <v>0</v>
      </c>
      <c r="O74" s="123">
        <f t="shared" si="20"/>
        <v>0</v>
      </c>
      <c r="P74" s="123">
        <f t="shared" si="20"/>
        <v>0</v>
      </c>
      <c r="Q74" s="123">
        <f t="shared" si="20"/>
        <v>0</v>
      </c>
      <c r="R74" s="123">
        <f t="shared" si="20"/>
        <v>448</v>
      </c>
      <c r="S74" s="123">
        <f t="shared" si="20"/>
        <v>2</v>
      </c>
      <c r="T74" s="453">
        <f t="shared" si="20"/>
        <v>0</v>
      </c>
      <c r="U74" s="458">
        <f t="shared" si="18"/>
        <v>42651</v>
      </c>
    </row>
    <row r="75" spans="1:21" ht="29.25" customHeight="1">
      <c r="A75" s="1" t="str">
        <f t="shared" si="2"/>
        <v>702</v>
      </c>
      <c r="B75" s="103" t="s">
        <v>344</v>
      </c>
      <c r="C75" s="172" t="str">
        <f t="shared" si="3"/>
        <v>2G121</v>
      </c>
      <c r="D75" s="441"/>
      <c r="E75" s="414"/>
      <c r="F75" s="414" t="s">
        <v>224</v>
      </c>
      <c r="G75" s="426" t="s">
        <v>225</v>
      </c>
      <c r="H75" s="114"/>
      <c r="I75" s="413"/>
      <c r="J75" s="413"/>
      <c r="K75" s="413"/>
      <c r="L75" s="413"/>
      <c r="M75" s="595"/>
      <c r="N75" s="595"/>
      <c r="O75" s="595"/>
      <c r="P75" s="595"/>
      <c r="Q75" s="413"/>
      <c r="R75" s="413"/>
      <c r="S75" s="413"/>
      <c r="T75" s="452"/>
      <c r="U75" s="458">
        <f t="shared" si="18"/>
        <v>0</v>
      </c>
    </row>
    <row r="76" spans="1:21" ht="31.5" customHeight="1">
      <c r="A76" s="1" t="str">
        <f t="shared" si="2"/>
        <v>702</v>
      </c>
      <c r="B76" s="103" t="s">
        <v>344</v>
      </c>
      <c r="C76" s="172" t="str">
        <f t="shared" si="3"/>
        <v>2G122</v>
      </c>
      <c r="D76" s="441"/>
      <c r="E76" s="414"/>
      <c r="F76" s="414" t="s">
        <v>226</v>
      </c>
      <c r="G76" s="426" t="s">
        <v>227</v>
      </c>
      <c r="H76" s="114"/>
      <c r="I76" s="413"/>
      <c r="J76" s="413"/>
      <c r="K76" s="413"/>
      <c r="L76" s="413"/>
      <c r="M76" s="595"/>
      <c r="N76" s="595"/>
      <c r="O76" s="595"/>
      <c r="P76" s="595"/>
      <c r="Q76" s="413"/>
      <c r="R76" s="413"/>
      <c r="S76" s="413"/>
      <c r="T76" s="452"/>
      <c r="U76" s="458">
        <f t="shared" si="18"/>
        <v>0</v>
      </c>
    </row>
    <row r="77" spans="1:21" ht="27" customHeight="1">
      <c r="A77" s="1" t="str">
        <f t="shared" si="2"/>
        <v>702</v>
      </c>
      <c r="B77" s="103" t="s">
        <v>344</v>
      </c>
      <c r="C77" s="172" t="str">
        <f t="shared" si="3"/>
        <v>2G123</v>
      </c>
      <c r="D77" s="441"/>
      <c r="E77" s="414"/>
      <c r="F77" s="414" t="s">
        <v>228</v>
      </c>
      <c r="G77" s="426" t="s">
        <v>229</v>
      </c>
      <c r="H77" s="114">
        <v>32562</v>
      </c>
      <c r="I77" s="413">
        <v>5</v>
      </c>
      <c r="J77" s="413"/>
      <c r="K77" s="413">
        <v>1909</v>
      </c>
      <c r="L77" s="413">
        <v>7725</v>
      </c>
      <c r="M77" s="595"/>
      <c r="N77" s="595"/>
      <c r="O77" s="595"/>
      <c r="P77" s="595"/>
      <c r="Q77" s="413"/>
      <c r="R77" s="413">
        <v>448</v>
      </c>
      <c r="S77" s="413">
        <v>2</v>
      </c>
      <c r="T77" s="452"/>
      <c r="U77" s="458">
        <f t="shared" si="18"/>
        <v>42651</v>
      </c>
    </row>
    <row r="78" spans="1:21" ht="30.75" customHeight="1">
      <c r="A78" s="1" t="str">
        <f t="shared" si="2"/>
        <v>702</v>
      </c>
      <c r="B78" s="103" t="s">
        <v>344</v>
      </c>
      <c r="C78" s="172" t="str">
        <f t="shared" si="3"/>
        <v>2G124</v>
      </c>
      <c r="D78" s="441"/>
      <c r="E78" s="414"/>
      <c r="F78" s="414" t="s">
        <v>230</v>
      </c>
      <c r="G78" s="426" t="s">
        <v>231</v>
      </c>
      <c r="H78" s="114"/>
      <c r="I78" s="413"/>
      <c r="J78" s="413"/>
      <c r="K78" s="413"/>
      <c r="L78" s="413"/>
      <c r="M78" s="595"/>
      <c r="N78" s="595"/>
      <c r="O78" s="595"/>
      <c r="P78" s="595"/>
      <c r="Q78" s="413"/>
      <c r="R78" s="413"/>
      <c r="S78" s="413"/>
      <c r="T78" s="452"/>
      <c r="U78" s="458">
        <f t="shared" si="18"/>
        <v>0</v>
      </c>
    </row>
    <row r="79" spans="1:21" ht="30.75" customHeight="1">
      <c r="A79" s="1" t="str">
        <f t="shared" si="2"/>
        <v>702</v>
      </c>
      <c r="B79" s="103" t="s">
        <v>344</v>
      </c>
      <c r="C79" s="172" t="str">
        <f t="shared" si="3"/>
        <v>2G125</v>
      </c>
      <c r="D79" s="441"/>
      <c r="E79" s="414"/>
      <c r="F79" s="414" t="s">
        <v>232</v>
      </c>
      <c r="G79" s="426" t="s">
        <v>233</v>
      </c>
      <c r="H79" s="114"/>
      <c r="I79" s="413"/>
      <c r="J79" s="413"/>
      <c r="K79" s="413"/>
      <c r="L79" s="413"/>
      <c r="M79" s="595"/>
      <c r="N79" s="595"/>
      <c r="O79" s="595"/>
      <c r="P79" s="595"/>
      <c r="Q79" s="413"/>
      <c r="R79" s="413"/>
      <c r="S79" s="413"/>
      <c r="T79" s="452"/>
      <c r="U79" s="458">
        <f t="shared" si="18"/>
        <v>0</v>
      </c>
    </row>
    <row r="80" spans="1:21" ht="27.75" customHeight="1" thickBot="1">
      <c r="A80" s="1" t="str">
        <f t="shared" si="2"/>
        <v>702</v>
      </c>
      <c r="B80" s="103" t="s">
        <v>344</v>
      </c>
      <c r="C80" s="172" t="str">
        <f t="shared" si="3"/>
        <v>2G130</v>
      </c>
      <c r="D80" s="513"/>
      <c r="E80" s="514" t="s">
        <v>234</v>
      </c>
      <c r="F80" s="520"/>
      <c r="G80" s="488" t="s">
        <v>235</v>
      </c>
      <c r="H80" s="489"/>
      <c r="I80" s="490"/>
      <c r="J80" s="490"/>
      <c r="K80" s="490"/>
      <c r="L80" s="490"/>
      <c r="M80" s="596"/>
      <c r="N80" s="596"/>
      <c r="O80" s="596"/>
      <c r="P80" s="596"/>
      <c r="Q80" s="490"/>
      <c r="R80" s="490"/>
      <c r="S80" s="490"/>
      <c r="T80" s="491"/>
      <c r="U80" s="459">
        <f t="shared" si="18"/>
        <v>0</v>
      </c>
    </row>
    <row r="81" spans="1:21" ht="33.75" customHeight="1" thickBot="1">
      <c r="A81" s="1" t="str">
        <f t="shared" ref="A81:A127" si="21">$K$6</f>
        <v>702</v>
      </c>
      <c r="B81" s="103" t="s">
        <v>344</v>
      </c>
      <c r="C81" s="172" t="str">
        <f t="shared" ref="C81:C127" si="22">IF(F81="",IF(E81="",D81,E81),F81)</f>
        <v>2H100</v>
      </c>
      <c r="D81" s="471" t="s">
        <v>236</v>
      </c>
      <c r="E81" s="472"/>
      <c r="F81" s="472"/>
      <c r="G81" s="421" t="s">
        <v>237</v>
      </c>
      <c r="H81" s="107">
        <f>H82+H85+H86+H87+H88+H89+H90</f>
        <v>17482</v>
      </c>
      <c r="I81" s="107">
        <f t="shared" ref="I81:T81" si="23">I82+I85+I86+I87+I88+I89+I90</f>
        <v>67</v>
      </c>
      <c r="J81" s="107">
        <f t="shared" si="23"/>
        <v>0</v>
      </c>
      <c r="K81" s="107">
        <f t="shared" si="23"/>
        <v>30584</v>
      </c>
      <c r="L81" s="107">
        <f t="shared" si="23"/>
        <v>88955</v>
      </c>
      <c r="M81" s="107">
        <f t="shared" si="23"/>
        <v>0</v>
      </c>
      <c r="N81" s="107">
        <f t="shared" si="23"/>
        <v>0</v>
      </c>
      <c r="O81" s="107">
        <f t="shared" si="23"/>
        <v>0</v>
      </c>
      <c r="P81" s="107">
        <f t="shared" si="23"/>
        <v>0</v>
      </c>
      <c r="Q81" s="107">
        <f t="shared" si="23"/>
        <v>0</v>
      </c>
      <c r="R81" s="107">
        <f t="shared" si="23"/>
        <v>12494</v>
      </c>
      <c r="S81" s="107">
        <f t="shared" si="23"/>
        <v>54</v>
      </c>
      <c r="T81" s="107">
        <f t="shared" si="23"/>
        <v>0</v>
      </c>
      <c r="U81" s="457">
        <f t="shared" si="18"/>
        <v>149636</v>
      </c>
    </row>
    <row r="82" spans="1:21" ht="27.75" customHeight="1">
      <c r="A82" s="1" t="str">
        <f t="shared" si="21"/>
        <v>702</v>
      </c>
      <c r="B82" s="103" t="s">
        <v>344</v>
      </c>
      <c r="C82" s="172" t="str">
        <f t="shared" si="22"/>
        <v>2H110</v>
      </c>
      <c r="D82" s="440"/>
      <c r="E82" s="435" t="s">
        <v>238</v>
      </c>
      <c r="F82" s="436"/>
      <c r="G82" s="423" t="s">
        <v>239</v>
      </c>
      <c r="H82" s="107">
        <f>SUM(H83:H84)</f>
        <v>78</v>
      </c>
      <c r="I82" s="107">
        <f t="shared" ref="I82:T82" si="24">SUM(I83:I84)</f>
        <v>0</v>
      </c>
      <c r="J82" s="107">
        <f t="shared" si="24"/>
        <v>0</v>
      </c>
      <c r="K82" s="107">
        <f t="shared" si="24"/>
        <v>3884</v>
      </c>
      <c r="L82" s="107">
        <f t="shared" si="24"/>
        <v>44</v>
      </c>
      <c r="M82" s="107">
        <f t="shared" si="24"/>
        <v>0</v>
      </c>
      <c r="N82" s="107">
        <f t="shared" si="24"/>
        <v>0</v>
      </c>
      <c r="O82" s="107">
        <f t="shared" si="24"/>
        <v>0</v>
      </c>
      <c r="P82" s="107">
        <f t="shared" si="24"/>
        <v>0</v>
      </c>
      <c r="Q82" s="107">
        <f t="shared" si="24"/>
        <v>0</v>
      </c>
      <c r="R82" s="107">
        <f t="shared" si="24"/>
        <v>6</v>
      </c>
      <c r="S82" s="107">
        <f t="shared" si="24"/>
        <v>0</v>
      </c>
      <c r="T82" s="107">
        <f t="shared" si="24"/>
        <v>0</v>
      </c>
      <c r="U82" s="458">
        <f t="shared" si="18"/>
        <v>4012</v>
      </c>
    </row>
    <row r="83" spans="1:21" ht="20.100000000000001" customHeight="1">
      <c r="A83" s="1" t="str">
        <f t="shared" si="21"/>
        <v>702</v>
      </c>
      <c r="B83" s="103" t="s">
        <v>344</v>
      </c>
      <c r="C83" s="172" t="str">
        <f t="shared" si="22"/>
        <v>2H111</v>
      </c>
      <c r="D83" s="441"/>
      <c r="E83" s="414"/>
      <c r="F83" s="414" t="s">
        <v>240</v>
      </c>
      <c r="G83" s="426" t="s">
        <v>241</v>
      </c>
      <c r="H83" s="117"/>
      <c r="I83" s="116"/>
      <c r="J83" s="413"/>
      <c r="K83" s="413"/>
      <c r="L83" s="413"/>
      <c r="M83" s="595"/>
      <c r="N83" s="595"/>
      <c r="O83" s="595"/>
      <c r="P83" s="595"/>
      <c r="Q83" s="413"/>
      <c r="R83" s="413"/>
      <c r="S83" s="413"/>
      <c r="T83" s="452"/>
      <c r="U83" s="458">
        <f t="shared" si="18"/>
        <v>0</v>
      </c>
    </row>
    <row r="84" spans="1:21" ht="20.100000000000001" customHeight="1">
      <c r="A84" s="1" t="str">
        <f t="shared" si="21"/>
        <v>702</v>
      </c>
      <c r="B84" s="103" t="s">
        <v>344</v>
      </c>
      <c r="C84" s="172" t="str">
        <f t="shared" si="22"/>
        <v>2H112</v>
      </c>
      <c r="D84" s="441"/>
      <c r="E84" s="414"/>
      <c r="F84" s="414" t="s">
        <v>242</v>
      </c>
      <c r="G84" s="426" t="s">
        <v>243</v>
      </c>
      <c r="H84" s="117">
        <v>78</v>
      </c>
      <c r="I84" s="116"/>
      <c r="J84" s="413"/>
      <c r="K84" s="413">
        <v>3884</v>
      </c>
      <c r="L84" s="413">
        <v>44</v>
      </c>
      <c r="M84" s="595"/>
      <c r="N84" s="595"/>
      <c r="O84" s="595"/>
      <c r="P84" s="595"/>
      <c r="Q84" s="413"/>
      <c r="R84" s="413">
        <v>6</v>
      </c>
      <c r="S84" s="413"/>
      <c r="T84" s="452"/>
      <c r="U84" s="458">
        <f t="shared" si="18"/>
        <v>4012</v>
      </c>
    </row>
    <row r="85" spans="1:21" ht="30.75" customHeight="1">
      <c r="A85" s="1" t="str">
        <f t="shared" si="21"/>
        <v>702</v>
      </c>
      <c r="B85" s="103" t="s">
        <v>344</v>
      </c>
      <c r="C85" s="172" t="str">
        <f t="shared" si="22"/>
        <v>2H120</v>
      </c>
      <c r="D85" s="441"/>
      <c r="E85" s="435" t="s">
        <v>244</v>
      </c>
      <c r="F85" s="414"/>
      <c r="G85" s="423" t="s">
        <v>245</v>
      </c>
      <c r="H85" s="117">
        <v>1895</v>
      </c>
      <c r="I85" s="116">
        <v>31</v>
      </c>
      <c r="J85" s="413"/>
      <c r="K85" s="413">
        <v>2106</v>
      </c>
      <c r="L85" s="413">
        <v>28903</v>
      </c>
      <c r="M85" s="595"/>
      <c r="N85" s="595"/>
      <c r="O85" s="595"/>
      <c r="P85" s="595"/>
      <c r="Q85" s="413"/>
      <c r="R85" s="413">
        <v>4189</v>
      </c>
      <c r="S85" s="413">
        <v>20</v>
      </c>
      <c r="T85" s="452"/>
      <c r="U85" s="458">
        <f t="shared" si="18"/>
        <v>37144</v>
      </c>
    </row>
    <row r="86" spans="1:21" ht="26.25" customHeight="1">
      <c r="A86" s="1" t="str">
        <f t="shared" si="21"/>
        <v>702</v>
      </c>
      <c r="B86" s="103" t="s">
        <v>344</v>
      </c>
      <c r="C86" s="172" t="str">
        <f t="shared" si="22"/>
        <v>2H130</v>
      </c>
      <c r="D86" s="440"/>
      <c r="E86" s="435" t="s">
        <v>246</v>
      </c>
      <c r="F86" s="436"/>
      <c r="G86" s="423" t="s">
        <v>247</v>
      </c>
      <c r="H86" s="117">
        <v>1284</v>
      </c>
      <c r="I86" s="116">
        <v>7</v>
      </c>
      <c r="J86" s="413"/>
      <c r="K86" s="413">
        <v>6261</v>
      </c>
      <c r="L86" s="413">
        <v>7358</v>
      </c>
      <c r="M86" s="595"/>
      <c r="N86" s="595"/>
      <c r="O86" s="595"/>
      <c r="P86" s="595"/>
      <c r="Q86" s="413"/>
      <c r="R86" s="413">
        <v>671</v>
      </c>
      <c r="S86" s="413">
        <v>4</v>
      </c>
      <c r="T86" s="452"/>
      <c r="U86" s="458">
        <f t="shared" si="18"/>
        <v>15585</v>
      </c>
    </row>
    <row r="87" spans="1:21" ht="29.25" customHeight="1">
      <c r="A87" s="1" t="str">
        <f t="shared" si="21"/>
        <v>702</v>
      </c>
      <c r="B87" s="103" t="s">
        <v>344</v>
      </c>
      <c r="C87" s="172" t="str">
        <f t="shared" si="22"/>
        <v>2H140</v>
      </c>
      <c r="D87" s="440"/>
      <c r="E87" s="435" t="s">
        <v>248</v>
      </c>
      <c r="F87" s="436"/>
      <c r="G87" s="423" t="s">
        <v>249</v>
      </c>
      <c r="H87" s="117">
        <v>12719</v>
      </c>
      <c r="I87" s="116">
        <v>16</v>
      </c>
      <c r="J87" s="413"/>
      <c r="K87" s="413">
        <v>3292</v>
      </c>
      <c r="L87" s="413">
        <v>26825</v>
      </c>
      <c r="M87" s="595"/>
      <c r="N87" s="595"/>
      <c r="O87" s="595"/>
      <c r="P87" s="595"/>
      <c r="Q87" s="413"/>
      <c r="R87" s="413">
        <v>3902</v>
      </c>
      <c r="S87" s="413">
        <v>14</v>
      </c>
      <c r="T87" s="452"/>
      <c r="U87" s="458">
        <f t="shared" si="18"/>
        <v>46768</v>
      </c>
    </row>
    <row r="88" spans="1:21" ht="27.75" customHeight="1">
      <c r="A88" s="1" t="str">
        <f t="shared" si="21"/>
        <v>702</v>
      </c>
      <c r="B88" s="103" t="s">
        <v>344</v>
      </c>
      <c r="C88" s="172" t="str">
        <f t="shared" si="22"/>
        <v>2H150</v>
      </c>
      <c r="D88" s="440"/>
      <c r="E88" s="435" t="s">
        <v>250</v>
      </c>
      <c r="F88" s="436"/>
      <c r="G88" s="423" t="s">
        <v>251</v>
      </c>
      <c r="H88" s="117"/>
      <c r="I88" s="116"/>
      <c r="J88" s="413"/>
      <c r="K88" s="413"/>
      <c r="L88" s="413"/>
      <c r="M88" s="595"/>
      <c r="N88" s="595"/>
      <c r="O88" s="595"/>
      <c r="P88" s="595"/>
      <c r="Q88" s="413"/>
      <c r="R88" s="413"/>
      <c r="S88" s="413"/>
      <c r="T88" s="452"/>
      <c r="U88" s="458">
        <f t="shared" si="18"/>
        <v>0</v>
      </c>
    </row>
    <row r="89" spans="1:21" ht="30" customHeight="1" thickBot="1">
      <c r="A89" s="1" t="str">
        <f t="shared" si="21"/>
        <v>702</v>
      </c>
      <c r="B89" s="103" t="s">
        <v>344</v>
      </c>
      <c r="C89" s="172" t="str">
        <f t="shared" si="22"/>
        <v>2H160</v>
      </c>
      <c r="D89" s="440"/>
      <c r="E89" s="435" t="s">
        <v>252</v>
      </c>
      <c r="F89" s="436"/>
      <c r="G89" s="423" t="s">
        <v>253</v>
      </c>
      <c r="H89" s="117">
        <v>1506</v>
      </c>
      <c r="I89" s="116">
        <v>13</v>
      </c>
      <c r="J89" s="413"/>
      <c r="K89" s="413">
        <v>15041</v>
      </c>
      <c r="L89" s="413">
        <v>25825</v>
      </c>
      <c r="M89" s="595"/>
      <c r="N89" s="595"/>
      <c r="O89" s="595"/>
      <c r="P89" s="595"/>
      <c r="Q89" s="413"/>
      <c r="R89" s="413">
        <v>3726</v>
      </c>
      <c r="S89" s="413">
        <v>16</v>
      </c>
      <c r="T89" s="452"/>
      <c r="U89" s="458">
        <f t="shared" si="18"/>
        <v>46127</v>
      </c>
    </row>
    <row r="90" spans="1:21" s="150" customFormat="1" ht="27" hidden="1" customHeight="1" thickBot="1">
      <c r="A90" s="150" t="str">
        <f t="shared" si="21"/>
        <v>702</v>
      </c>
      <c r="B90" s="642" t="s">
        <v>344</v>
      </c>
      <c r="C90" s="172" t="str">
        <f t="shared" si="22"/>
        <v>2H170</v>
      </c>
      <c r="D90" s="634"/>
      <c r="E90" s="635" t="s">
        <v>254</v>
      </c>
      <c r="F90" s="636"/>
      <c r="G90" s="637" t="s">
        <v>255</v>
      </c>
      <c r="H90" s="643"/>
      <c r="I90" s="640"/>
      <c r="J90" s="644"/>
      <c r="K90" s="644"/>
      <c r="L90" s="644"/>
      <c r="M90" s="593"/>
      <c r="N90" s="593"/>
      <c r="O90" s="593"/>
      <c r="P90" s="593"/>
      <c r="Q90" s="644"/>
      <c r="R90" s="644"/>
      <c r="S90" s="644"/>
      <c r="T90" s="645"/>
      <c r="U90" s="646">
        <f t="shared" si="18"/>
        <v>0</v>
      </c>
    </row>
    <row r="91" spans="1:21" ht="20.100000000000001" customHeight="1">
      <c r="A91" s="1" t="str">
        <f t="shared" si="21"/>
        <v>702</v>
      </c>
      <c r="B91" s="103" t="s">
        <v>344</v>
      </c>
      <c r="C91" s="172" t="str">
        <f t="shared" si="22"/>
        <v>2I100</v>
      </c>
      <c r="D91" s="471" t="s">
        <v>256</v>
      </c>
      <c r="E91" s="472"/>
      <c r="F91" s="472"/>
      <c r="G91" s="421" t="s">
        <v>257</v>
      </c>
      <c r="H91" s="107">
        <f>SUM(H92:H96)</f>
        <v>141</v>
      </c>
      <c r="I91" s="107">
        <f t="shared" ref="I91:T91" si="25">SUM(I92:I96)</f>
        <v>2</v>
      </c>
      <c r="J91" s="107">
        <f t="shared" si="25"/>
        <v>0</v>
      </c>
      <c r="K91" s="107">
        <f t="shared" si="25"/>
        <v>647</v>
      </c>
      <c r="L91" s="107">
        <f t="shared" si="25"/>
        <v>6347</v>
      </c>
      <c r="M91" s="107">
        <f t="shared" si="25"/>
        <v>0</v>
      </c>
      <c r="N91" s="107">
        <f t="shared" si="25"/>
        <v>0</v>
      </c>
      <c r="O91" s="107">
        <f t="shared" si="25"/>
        <v>0</v>
      </c>
      <c r="P91" s="107">
        <f t="shared" si="25"/>
        <v>0</v>
      </c>
      <c r="Q91" s="107">
        <f t="shared" si="25"/>
        <v>0</v>
      </c>
      <c r="R91" s="107">
        <f t="shared" si="25"/>
        <v>700</v>
      </c>
      <c r="S91" s="107">
        <f t="shared" si="25"/>
        <v>3</v>
      </c>
      <c r="T91" s="464">
        <f t="shared" si="25"/>
        <v>0</v>
      </c>
      <c r="U91" s="457">
        <f t="shared" si="18"/>
        <v>7840</v>
      </c>
    </row>
    <row r="92" spans="1:21" ht="24" customHeight="1">
      <c r="A92" s="1" t="str">
        <f t="shared" si="21"/>
        <v>702</v>
      </c>
      <c r="B92" s="103" t="s">
        <v>344</v>
      </c>
      <c r="C92" s="172" t="str">
        <f t="shared" si="22"/>
        <v>2I110</v>
      </c>
      <c r="D92" s="440"/>
      <c r="E92" s="435" t="s">
        <v>258</v>
      </c>
      <c r="F92" s="436"/>
      <c r="G92" s="423" t="s">
        <v>259</v>
      </c>
      <c r="H92" s="117">
        <v>71</v>
      </c>
      <c r="I92" s="116">
        <v>1</v>
      </c>
      <c r="J92" s="413"/>
      <c r="K92" s="413">
        <v>589</v>
      </c>
      <c r="L92" s="413">
        <v>3080</v>
      </c>
      <c r="M92" s="595"/>
      <c r="N92" s="595"/>
      <c r="O92" s="595"/>
      <c r="P92" s="595"/>
      <c r="Q92" s="413"/>
      <c r="R92" s="413">
        <v>391</v>
      </c>
      <c r="S92" s="413">
        <v>2</v>
      </c>
      <c r="T92" s="452"/>
      <c r="U92" s="458">
        <f t="shared" si="18"/>
        <v>4134</v>
      </c>
    </row>
    <row r="93" spans="1:21" ht="20.100000000000001" customHeight="1">
      <c r="A93" s="1" t="str">
        <f t="shared" si="21"/>
        <v>702</v>
      </c>
      <c r="B93" s="103" t="s">
        <v>344</v>
      </c>
      <c r="C93" s="172" t="str">
        <f t="shared" si="22"/>
        <v>2I120</v>
      </c>
      <c r="D93" s="440"/>
      <c r="E93" s="435" t="s">
        <v>260</v>
      </c>
      <c r="F93" s="436"/>
      <c r="G93" s="423" t="s">
        <v>261</v>
      </c>
      <c r="H93" s="117"/>
      <c r="I93" s="116"/>
      <c r="J93" s="413"/>
      <c r="K93" s="413"/>
      <c r="L93" s="413"/>
      <c r="M93" s="595"/>
      <c r="N93" s="595"/>
      <c r="O93" s="595"/>
      <c r="P93" s="595"/>
      <c r="Q93" s="413"/>
      <c r="R93" s="413"/>
      <c r="S93" s="413"/>
      <c r="T93" s="452"/>
      <c r="U93" s="458">
        <f t="shared" si="18"/>
        <v>0</v>
      </c>
    </row>
    <row r="94" spans="1:21" ht="26.25" customHeight="1">
      <c r="A94" s="1" t="str">
        <f t="shared" si="21"/>
        <v>702</v>
      </c>
      <c r="B94" s="103" t="s">
        <v>344</v>
      </c>
      <c r="C94" s="172" t="str">
        <f t="shared" si="22"/>
        <v>2I130</v>
      </c>
      <c r="D94" s="440"/>
      <c r="E94" s="435" t="s">
        <v>262</v>
      </c>
      <c r="F94" s="436"/>
      <c r="G94" s="423" t="s">
        <v>263</v>
      </c>
      <c r="H94" s="117"/>
      <c r="I94" s="116"/>
      <c r="J94" s="413"/>
      <c r="K94" s="413"/>
      <c r="L94" s="413"/>
      <c r="M94" s="595"/>
      <c r="N94" s="595"/>
      <c r="O94" s="595"/>
      <c r="P94" s="595"/>
      <c r="Q94" s="413"/>
      <c r="R94" s="413"/>
      <c r="S94" s="413"/>
      <c r="T94" s="452"/>
      <c r="U94" s="458">
        <f t="shared" si="18"/>
        <v>0</v>
      </c>
    </row>
    <row r="95" spans="1:21" ht="23.25" customHeight="1">
      <c r="A95" s="1" t="str">
        <f t="shared" si="21"/>
        <v>702</v>
      </c>
      <c r="B95" s="103" t="s">
        <v>344</v>
      </c>
      <c r="C95" s="172" t="str">
        <f t="shared" si="22"/>
        <v>2I140</v>
      </c>
      <c r="D95" s="440"/>
      <c r="E95" s="435" t="s">
        <v>264</v>
      </c>
      <c r="F95" s="436"/>
      <c r="G95" s="423" t="s">
        <v>265</v>
      </c>
      <c r="H95" s="117"/>
      <c r="I95" s="116"/>
      <c r="J95" s="413"/>
      <c r="K95" s="413"/>
      <c r="L95" s="413"/>
      <c r="M95" s="595"/>
      <c r="N95" s="595"/>
      <c r="O95" s="595"/>
      <c r="P95" s="595"/>
      <c r="Q95" s="413"/>
      <c r="R95" s="413"/>
      <c r="S95" s="413"/>
      <c r="T95" s="452"/>
      <c r="U95" s="458">
        <f t="shared" si="18"/>
        <v>0</v>
      </c>
    </row>
    <row r="96" spans="1:21" ht="26.25" customHeight="1" thickBot="1">
      <c r="A96" s="1" t="str">
        <f t="shared" si="21"/>
        <v>702</v>
      </c>
      <c r="B96" s="103" t="s">
        <v>344</v>
      </c>
      <c r="C96" s="172" t="str">
        <f t="shared" si="22"/>
        <v>2I150</v>
      </c>
      <c r="D96" s="521"/>
      <c r="E96" s="514" t="s">
        <v>266</v>
      </c>
      <c r="F96" s="515"/>
      <c r="G96" s="488" t="s">
        <v>267</v>
      </c>
      <c r="H96" s="447">
        <v>70</v>
      </c>
      <c r="I96" s="368">
        <v>1</v>
      </c>
      <c r="J96" s="490"/>
      <c r="K96" s="490">
        <v>58</v>
      </c>
      <c r="L96" s="490">
        <v>3267</v>
      </c>
      <c r="M96" s="596"/>
      <c r="N96" s="596"/>
      <c r="O96" s="596"/>
      <c r="P96" s="596"/>
      <c r="Q96" s="490"/>
      <c r="R96" s="490">
        <v>309</v>
      </c>
      <c r="S96" s="490">
        <v>1</v>
      </c>
      <c r="T96" s="491"/>
      <c r="U96" s="459">
        <f t="shared" si="18"/>
        <v>3706</v>
      </c>
    </row>
    <row r="97" spans="1:21" ht="20.100000000000001" customHeight="1">
      <c r="A97" s="1" t="str">
        <f t="shared" si="21"/>
        <v>702</v>
      </c>
      <c r="B97" s="103" t="s">
        <v>344</v>
      </c>
      <c r="C97" s="172" t="str">
        <f t="shared" si="22"/>
        <v>2J100</v>
      </c>
      <c r="D97" s="471" t="s">
        <v>268</v>
      </c>
      <c r="E97" s="522"/>
      <c r="F97" s="522"/>
      <c r="G97" s="421" t="s">
        <v>269</v>
      </c>
      <c r="H97" s="106">
        <f t="shared" ref="H97:T97" si="26">SUM(H98:H103)</f>
        <v>3075</v>
      </c>
      <c r="I97" s="107">
        <f t="shared" si="26"/>
        <v>10</v>
      </c>
      <c r="J97" s="107">
        <f t="shared" si="26"/>
        <v>0</v>
      </c>
      <c r="K97" s="107">
        <f t="shared" si="26"/>
        <v>25142</v>
      </c>
      <c r="L97" s="107">
        <f t="shared" si="26"/>
        <v>21963</v>
      </c>
      <c r="M97" s="107">
        <f t="shared" si="26"/>
        <v>0</v>
      </c>
      <c r="N97" s="107">
        <f t="shared" si="26"/>
        <v>0</v>
      </c>
      <c r="O97" s="107">
        <f t="shared" si="26"/>
        <v>0</v>
      </c>
      <c r="P97" s="107">
        <f t="shared" si="26"/>
        <v>0</v>
      </c>
      <c r="Q97" s="107">
        <f t="shared" si="26"/>
        <v>0</v>
      </c>
      <c r="R97" s="107">
        <f t="shared" si="26"/>
        <v>1371</v>
      </c>
      <c r="S97" s="107">
        <f t="shared" si="26"/>
        <v>5</v>
      </c>
      <c r="T97" s="464">
        <f t="shared" si="26"/>
        <v>0</v>
      </c>
      <c r="U97" s="457">
        <f t="shared" si="18"/>
        <v>51566</v>
      </c>
    </row>
    <row r="98" spans="1:21" ht="20.100000000000001" customHeight="1">
      <c r="A98" s="1" t="str">
        <f t="shared" si="21"/>
        <v>702</v>
      </c>
      <c r="B98" s="103" t="s">
        <v>344</v>
      </c>
      <c r="C98" s="172" t="str">
        <f t="shared" si="22"/>
        <v>2J110</v>
      </c>
      <c r="D98" s="443"/>
      <c r="E98" s="435" t="s">
        <v>270</v>
      </c>
      <c r="F98" s="436"/>
      <c r="G98" s="423" t="s">
        <v>271</v>
      </c>
      <c r="H98" s="117">
        <v>3075</v>
      </c>
      <c r="I98" s="116">
        <v>10</v>
      </c>
      <c r="J98" s="413"/>
      <c r="K98" s="413">
        <v>25142</v>
      </c>
      <c r="L98" s="413">
        <v>21963</v>
      </c>
      <c r="M98" s="595"/>
      <c r="N98" s="595"/>
      <c r="O98" s="595"/>
      <c r="P98" s="595"/>
      <c r="Q98" s="413"/>
      <c r="R98" s="413">
        <v>1371</v>
      </c>
      <c r="S98" s="413">
        <v>5</v>
      </c>
      <c r="T98" s="452"/>
      <c r="U98" s="458">
        <f t="shared" si="18"/>
        <v>51566</v>
      </c>
    </row>
    <row r="99" spans="1:21" ht="27.75" customHeight="1">
      <c r="A99" s="1" t="str">
        <f t="shared" si="21"/>
        <v>702</v>
      </c>
      <c r="B99" s="103" t="s">
        <v>344</v>
      </c>
      <c r="C99" s="172" t="str">
        <f t="shared" si="22"/>
        <v>2J120</v>
      </c>
      <c r="D99" s="443"/>
      <c r="E99" s="435" t="s">
        <v>272</v>
      </c>
      <c r="F99" s="436"/>
      <c r="G99" s="423" t="s">
        <v>273</v>
      </c>
      <c r="H99" s="117"/>
      <c r="I99" s="116"/>
      <c r="J99" s="413"/>
      <c r="K99" s="413"/>
      <c r="L99" s="413"/>
      <c r="M99" s="595"/>
      <c r="N99" s="595"/>
      <c r="O99" s="595"/>
      <c r="P99" s="595"/>
      <c r="Q99" s="413"/>
      <c r="R99" s="413"/>
      <c r="S99" s="413"/>
      <c r="T99" s="452"/>
      <c r="U99" s="458">
        <f t="shared" ref="U99:U105" si="27">SUM(H99:T99)</f>
        <v>0</v>
      </c>
    </row>
    <row r="100" spans="1:21" ht="27.75" customHeight="1">
      <c r="A100" s="1" t="str">
        <f t="shared" si="21"/>
        <v>702</v>
      </c>
      <c r="B100" s="103" t="s">
        <v>344</v>
      </c>
      <c r="C100" s="172" t="str">
        <f t="shared" si="22"/>
        <v>2J130</v>
      </c>
      <c r="D100" s="443"/>
      <c r="E100" s="435" t="s">
        <v>274</v>
      </c>
      <c r="F100" s="436"/>
      <c r="G100" s="423" t="s">
        <v>275</v>
      </c>
      <c r="H100" s="117"/>
      <c r="I100" s="116"/>
      <c r="J100" s="413"/>
      <c r="K100" s="413"/>
      <c r="L100" s="413"/>
      <c r="M100" s="595"/>
      <c r="N100" s="595"/>
      <c r="O100" s="595"/>
      <c r="P100" s="595"/>
      <c r="Q100" s="413"/>
      <c r="R100" s="413"/>
      <c r="S100" s="413"/>
      <c r="T100" s="452"/>
      <c r="U100" s="458">
        <f t="shared" si="27"/>
        <v>0</v>
      </c>
    </row>
    <row r="101" spans="1:21" ht="20.100000000000001" customHeight="1">
      <c r="A101" s="1" t="str">
        <f t="shared" si="21"/>
        <v>702</v>
      </c>
      <c r="B101" s="103" t="s">
        <v>344</v>
      </c>
      <c r="C101" s="172" t="str">
        <f t="shared" si="22"/>
        <v>2J140</v>
      </c>
      <c r="D101" s="443"/>
      <c r="E101" s="435" t="s">
        <v>276</v>
      </c>
      <c r="F101" s="436"/>
      <c r="G101" s="423" t="s">
        <v>277</v>
      </c>
      <c r="H101" s="117"/>
      <c r="I101" s="116"/>
      <c r="J101" s="413"/>
      <c r="K101" s="413"/>
      <c r="L101" s="413"/>
      <c r="M101" s="595"/>
      <c r="N101" s="595"/>
      <c r="O101" s="595"/>
      <c r="P101" s="595"/>
      <c r="Q101" s="413"/>
      <c r="R101" s="413"/>
      <c r="S101" s="413"/>
      <c r="T101" s="452"/>
      <c r="U101" s="458">
        <f t="shared" si="27"/>
        <v>0</v>
      </c>
    </row>
    <row r="102" spans="1:21" ht="25.5" customHeight="1">
      <c r="A102" s="1" t="str">
        <f t="shared" si="21"/>
        <v>702</v>
      </c>
      <c r="B102" s="103" t="s">
        <v>344</v>
      </c>
      <c r="C102" s="172" t="str">
        <f t="shared" si="22"/>
        <v>2J150</v>
      </c>
      <c r="D102" s="443"/>
      <c r="E102" s="435" t="s">
        <v>278</v>
      </c>
      <c r="F102" s="436"/>
      <c r="G102" s="423" t="s">
        <v>279</v>
      </c>
      <c r="H102" s="117"/>
      <c r="I102" s="116"/>
      <c r="J102" s="413"/>
      <c r="K102" s="413"/>
      <c r="L102" s="413"/>
      <c r="M102" s="595"/>
      <c r="N102" s="595"/>
      <c r="O102" s="595"/>
      <c r="P102" s="595"/>
      <c r="Q102" s="413"/>
      <c r="R102" s="413"/>
      <c r="S102" s="413"/>
      <c r="T102" s="452"/>
      <c r="U102" s="458">
        <f t="shared" si="27"/>
        <v>0</v>
      </c>
    </row>
    <row r="103" spans="1:21" ht="27.75" customHeight="1" thickBot="1">
      <c r="A103" s="1" t="str">
        <f t="shared" si="21"/>
        <v>702</v>
      </c>
      <c r="B103" s="103" t="s">
        <v>344</v>
      </c>
      <c r="C103" s="172" t="str">
        <f t="shared" si="22"/>
        <v>2J160</v>
      </c>
      <c r="D103" s="523"/>
      <c r="E103" s="514" t="s">
        <v>280</v>
      </c>
      <c r="F103" s="515"/>
      <c r="G103" s="488" t="s">
        <v>281</v>
      </c>
      <c r="H103" s="447"/>
      <c r="I103" s="368"/>
      <c r="J103" s="490"/>
      <c r="K103" s="490"/>
      <c r="L103" s="490"/>
      <c r="M103" s="596"/>
      <c r="N103" s="596"/>
      <c r="O103" s="596"/>
      <c r="P103" s="596"/>
      <c r="Q103" s="490"/>
      <c r="R103" s="490"/>
      <c r="S103" s="490"/>
      <c r="T103" s="491"/>
      <c r="U103" s="459">
        <f t="shared" si="27"/>
        <v>0</v>
      </c>
    </row>
    <row r="104" spans="1:21" ht="20.100000000000001" customHeight="1" thickBot="1">
      <c r="A104" s="1" t="str">
        <f t="shared" si="21"/>
        <v>702</v>
      </c>
      <c r="B104" s="103" t="s">
        <v>344</v>
      </c>
      <c r="C104" s="172" t="str">
        <f t="shared" si="22"/>
        <v>2K100</v>
      </c>
      <c r="D104" s="498" t="s">
        <v>282</v>
      </c>
      <c r="E104" s="525"/>
      <c r="F104" s="525"/>
      <c r="G104" s="494" t="s">
        <v>283</v>
      </c>
      <c r="H104" s="129"/>
      <c r="I104" s="526"/>
      <c r="J104" s="526"/>
      <c r="K104" s="526"/>
      <c r="L104" s="526"/>
      <c r="M104" s="598"/>
      <c r="N104" s="598"/>
      <c r="O104" s="598"/>
      <c r="P104" s="598"/>
      <c r="Q104" s="526"/>
      <c r="R104" s="526"/>
      <c r="S104" s="526"/>
      <c r="T104" s="527"/>
      <c r="U104" s="468">
        <f t="shared" si="27"/>
        <v>0</v>
      </c>
    </row>
    <row r="105" spans="1:21" ht="20.100000000000001" customHeight="1" thickBot="1">
      <c r="A105" s="1" t="str">
        <f t="shared" si="21"/>
        <v>702</v>
      </c>
      <c r="B105" s="103" t="s">
        <v>344</v>
      </c>
      <c r="C105" s="172" t="str">
        <f t="shared" si="22"/>
        <v>2L100</v>
      </c>
      <c r="D105" s="498" t="s">
        <v>284</v>
      </c>
      <c r="E105" s="525"/>
      <c r="F105" s="525"/>
      <c r="G105" s="494" t="s">
        <v>285</v>
      </c>
      <c r="H105" s="118">
        <v>5068</v>
      </c>
      <c r="I105" s="364">
        <v>25</v>
      </c>
      <c r="J105" s="526"/>
      <c r="K105" s="526">
        <v>197315</v>
      </c>
      <c r="L105" s="526">
        <v>3664</v>
      </c>
      <c r="M105" s="598"/>
      <c r="N105" s="598"/>
      <c r="O105" s="598"/>
      <c r="P105" s="598"/>
      <c r="Q105" s="526"/>
      <c r="R105" s="526">
        <v>496</v>
      </c>
      <c r="S105" s="526">
        <v>2</v>
      </c>
      <c r="T105" s="502"/>
      <c r="U105" s="468">
        <f t="shared" si="27"/>
        <v>206570</v>
      </c>
    </row>
    <row r="106" spans="1:21" ht="20.100000000000001" customHeight="1" thickBot="1">
      <c r="A106" s="1" t="str">
        <f t="shared" si="21"/>
        <v>702</v>
      </c>
      <c r="B106" s="103" t="s">
        <v>344</v>
      </c>
      <c r="C106" s="172">
        <f t="shared" si="22"/>
        <v>29999</v>
      </c>
      <c r="D106" s="528">
        <v>29999</v>
      </c>
      <c r="E106" s="529"/>
      <c r="F106" s="529"/>
      <c r="G106" s="505" t="s">
        <v>286</v>
      </c>
      <c r="H106" s="128">
        <f>H105+H104+H97+H91+H81+H67+H61+H55+H54+H53+H52+H35</f>
        <v>3542982</v>
      </c>
      <c r="I106" s="543">
        <f>I105+I104+I97+I91+I81+I67+I61+I55+I54+I53+I52+I35</f>
        <v>319</v>
      </c>
      <c r="J106" s="543">
        <f t="shared" ref="J106:T106" si="28">J105+J104+J97+J91+J81+J67+J61+J55+J54+J53+J52+J35</f>
        <v>0</v>
      </c>
      <c r="K106" s="543">
        <f t="shared" si="28"/>
        <v>546252</v>
      </c>
      <c r="L106" s="543">
        <f t="shared" si="28"/>
        <v>278234</v>
      </c>
      <c r="M106" s="543">
        <f t="shared" si="28"/>
        <v>0</v>
      </c>
      <c r="N106" s="543">
        <f t="shared" si="28"/>
        <v>0</v>
      </c>
      <c r="O106" s="543">
        <f t="shared" si="28"/>
        <v>0</v>
      </c>
      <c r="P106" s="543">
        <f t="shared" si="28"/>
        <v>0</v>
      </c>
      <c r="Q106" s="543">
        <f t="shared" si="28"/>
        <v>0</v>
      </c>
      <c r="R106" s="543">
        <f t="shared" si="28"/>
        <v>33871</v>
      </c>
      <c r="S106" s="543">
        <f t="shared" si="28"/>
        <v>136</v>
      </c>
      <c r="T106" s="544">
        <f t="shared" si="28"/>
        <v>0</v>
      </c>
      <c r="U106" s="460">
        <f>U105+U104+U97+U91+U81+U67+U61+U55+U54+U53+U35</f>
        <v>4401794</v>
      </c>
    </row>
    <row r="107" spans="1:21" ht="20.100000000000001" customHeight="1" thickBot="1">
      <c r="A107" s="1" t="str">
        <f t="shared" si="21"/>
        <v>702</v>
      </c>
      <c r="B107" s="103" t="s">
        <v>344</v>
      </c>
      <c r="C107" s="172"/>
      <c r="D107" s="689" t="s">
        <v>287</v>
      </c>
      <c r="E107" s="690"/>
      <c r="F107" s="690"/>
      <c r="G107" s="690"/>
      <c r="H107" s="690"/>
      <c r="I107" s="690"/>
      <c r="J107" s="690"/>
      <c r="K107" s="690"/>
      <c r="L107" s="690"/>
      <c r="M107" s="690"/>
      <c r="N107" s="690"/>
      <c r="O107" s="690"/>
      <c r="P107" s="690"/>
      <c r="Q107" s="690"/>
      <c r="R107" s="690"/>
      <c r="S107" s="690"/>
      <c r="T107" s="690"/>
      <c r="U107" s="691"/>
    </row>
    <row r="108" spans="1:21" ht="20.100000000000001" customHeight="1">
      <c r="A108" s="1" t="str">
        <f t="shared" si="21"/>
        <v>702</v>
      </c>
      <c r="B108" s="103" t="s">
        <v>344</v>
      </c>
      <c r="C108" s="172" t="str">
        <f t="shared" si="22"/>
        <v>3A100</v>
      </c>
      <c r="D108" s="471" t="s">
        <v>288</v>
      </c>
      <c r="E108" s="472"/>
      <c r="F108" s="472"/>
      <c r="G108" s="421" t="s">
        <v>289</v>
      </c>
      <c r="H108" s="431">
        <f t="shared" ref="H108:T108" si="29">H109+H112</f>
        <v>186278</v>
      </c>
      <c r="I108" s="107">
        <f t="shared" si="29"/>
        <v>91</v>
      </c>
      <c r="J108" s="107">
        <f t="shared" si="29"/>
        <v>0</v>
      </c>
      <c r="K108" s="107">
        <f t="shared" si="29"/>
        <v>17821</v>
      </c>
      <c r="L108" s="107">
        <f t="shared" si="29"/>
        <v>58664</v>
      </c>
      <c r="M108" s="107">
        <f t="shared" si="29"/>
        <v>0</v>
      </c>
      <c r="N108" s="107">
        <f t="shared" si="29"/>
        <v>0</v>
      </c>
      <c r="O108" s="107">
        <f t="shared" si="29"/>
        <v>0</v>
      </c>
      <c r="P108" s="107">
        <f t="shared" si="29"/>
        <v>0</v>
      </c>
      <c r="Q108" s="107">
        <f t="shared" si="29"/>
        <v>0</v>
      </c>
      <c r="R108" s="107">
        <f t="shared" si="29"/>
        <v>7974</v>
      </c>
      <c r="S108" s="107">
        <f t="shared" si="29"/>
        <v>29</v>
      </c>
      <c r="T108" s="464">
        <f t="shared" si="29"/>
        <v>0</v>
      </c>
      <c r="U108" s="457">
        <f t="shared" ref="U108:U127" si="30">SUM(H108:T108)</f>
        <v>270857</v>
      </c>
    </row>
    <row r="109" spans="1:21" ht="20.100000000000001" customHeight="1">
      <c r="A109" s="1" t="str">
        <f t="shared" si="21"/>
        <v>702</v>
      </c>
      <c r="B109" s="103" t="s">
        <v>344</v>
      </c>
      <c r="C109" s="172" t="str">
        <f t="shared" si="22"/>
        <v>3A110</v>
      </c>
      <c r="D109" s="442"/>
      <c r="E109" s="435" t="s">
        <v>290</v>
      </c>
      <c r="F109" s="436"/>
      <c r="G109" s="423" t="s">
        <v>291</v>
      </c>
      <c r="H109" s="429">
        <f t="shared" ref="H109:T109" si="31">H110+H111</f>
        <v>92646</v>
      </c>
      <c r="I109" s="109">
        <f t="shared" si="31"/>
        <v>77</v>
      </c>
      <c r="J109" s="109">
        <f t="shared" si="31"/>
        <v>0</v>
      </c>
      <c r="K109" s="109">
        <f t="shared" si="31"/>
        <v>6786</v>
      </c>
      <c r="L109" s="109">
        <f t="shared" si="31"/>
        <v>43431</v>
      </c>
      <c r="M109" s="109">
        <f t="shared" si="31"/>
        <v>0</v>
      </c>
      <c r="N109" s="109">
        <f t="shared" si="31"/>
        <v>0</v>
      </c>
      <c r="O109" s="109">
        <f t="shared" si="31"/>
        <v>0</v>
      </c>
      <c r="P109" s="109">
        <f t="shared" si="31"/>
        <v>0</v>
      </c>
      <c r="Q109" s="109">
        <f t="shared" si="31"/>
        <v>0</v>
      </c>
      <c r="R109" s="109">
        <f t="shared" si="31"/>
        <v>6351</v>
      </c>
      <c r="S109" s="109">
        <f t="shared" si="31"/>
        <v>24</v>
      </c>
      <c r="T109" s="451">
        <f t="shared" si="31"/>
        <v>0</v>
      </c>
      <c r="U109" s="458">
        <f t="shared" si="30"/>
        <v>149315</v>
      </c>
    </row>
    <row r="110" spans="1:21" ht="20.100000000000001" customHeight="1">
      <c r="A110" s="1" t="str">
        <f t="shared" si="21"/>
        <v>702</v>
      </c>
      <c r="B110" s="103" t="s">
        <v>344</v>
      </c>
      <c r="C110" s="172" t="str">
        <f t="shared" si="22"/>
        <v xml:space="preserve">3A111 </v>
      </c>
      <c r="D110" s="442"/>
      <c r="E110" s="435"/>
      <c r="F110" s="436" t="s">
        <v>292</v>
      </c>
      <c r="G110" s="426" t="s">
        <v>293</v>
      </c>
      <c r="H110" s="475">
        <v>80965</v>
      </c>
      <c r="I110" s="416">
        <v>67</v>
      </c>
      <c r="J110" s="416"/>
      <c r="K110" s="416">
        <v>5941</v>
      </c>
      <c r="L110" s="416">
        <v>37587</v>
      </c>
      <c r="M110" s="599"/>
      <c r="N110" s="599"/>
      <c r="O110" s="599"/>
      <c r="P110" s="599"/>
      <c r="Q110" s="416"/>
      <c r="R110" s="416">
        <v>5461</v>
      </c>
      <c r="S110" s="416">
        <v>21</v>
      </c>
      <c r="T110" s="454"/>
      <c r="U110" s="458">
        <f t="shared" si="30"/>
        <v>130042</v>
      </c>
    </row>
    <row r="111" spans="1:21" ht="20.100000000000001" customHeight="1">
      <c r="A111" s="1" t="str">
        <f t="shared" si="21"/>
        <v>702</v>
      </c>
      <c r="B111" s="103" t="s">
        <v>344</v>
      </c>
      <c r="C111" s="172" t="str">
        <f t="shared" si="22"/>
        <v>3A112</v>
      </c>
      <c r="D111" s="442"/>
      <c r="E111" s="435"/>
      <c r="F111" s="436" t="s">
        <v>294</v>
      </c>
      <c r="G111" s="426" t="s">
        <v>295</v>
      </c>
      <c r="H111" s="475">
        <v>11681</v>
      </c>
      <c r="I111" s="416">
        <v>10</v>
      </c>
      <c r="J111" s="416"/>
      <c r="K111" s="416">
        <v>845</v>
      </c>
      <c r="L111" s="416">
        <v>5844</v>
      </c>
      <c r="M111" s="599"/>
      <c r="N111" s="599"/>
      <c r="O111" s="599"/>
      <c r="P111" s="599"/>
      <c r="Q111" s="416"/>
      <c r="R111" s="416">
        <v>890</v>
      </c>
      <c r="S111" s="416">
        <v>3</v>
      </c>
      <c r="T111" s="454"/>
      <c r="U111" s="458">
        <f t="shared" si="30"/>
        <v>19273</v>
      </c>
    </row>
    <row r="112" spans="1:21" ht="27">
      <c r="A112" s="1" t="str">
        <f t="shared" si="21"/>
        <v>702</v>
      </c>
      <c r="B112" s="103" t="s">
        <v>344</v>
      </c>
      <c r="C112" s="172" t="str">
        <f t="shared" si="22"/>
        <v>3A120</v>
      </c>
      <c r="D112" s="442"/>
      <c r="E112" s="435" t="s">
        <v>296</v>
      </c>
      <c r="F112" s="436"/>
      <c r="G112" s="423" t="s">
        <v>297</v>
      </c>
      <c r="H112" s="475">
        <v>93632</v>
      </c>
      <c r="I112" s="416">
        <v>14</v>
      </c>
      <c r="J112" s="416"/>
      <c r="K112" s="416">
        <v>11035</v>
      </c>
      <c r="L112" s="416">
        <v>15233</v>
      </c>
      <c r="M112" s="599"/>
      <c r="N112" s="599"/>
      <c r="O112" s="599"/>
      <c r="P112" s="599"/>
      <c r="Q112" s="416"/>
      <c r="R112" s="416">
        <v>1623</v>
      </c>
      <c r="S112" s="416">
        <v>5</v>
      </c>
      <c r="T112" s="454"/>
      <c r="U112" s="458">
        <f t="shared" si="30"/>
        <v>121542</v>
      </c>
    </row>
    <row r="113" spans="1:21" ht="20.100000000000001" customHeight="1">
      <c r="A113" s="1" t="str">
        <f t="shared" si="21"/>
        <v>702</v>
      </c>
      <c r="B113" s="103" t="s">
        <v>344</v>
      </c>
      <c r="C113" s="172" t="str">
        <f t="shared" si="22"/>
        <v>3B100</v>
      </c>
      <c r="D113" s="425" t="s">
        <v>298</v>
      </c>
      <c r="E113" s="434"/>
      <c r="F113" s="434"/>
      <c r="G113" s="424" t="s">
        <v>299</v>
      </c>
      <c r="H113" s="429">
        <f>SUM(H114:H118)</f>
        <v>1708940</v>
      </c>
      <c r="I113" s="109">
        <f t="shared" ref="I113:T113" si="32">SUM(I114:I118)</f>
        <v>707</v>
      </c>
      <c r="J113" s="109">
        <f t="shared" si="32"/>
        <v>0</v>
      </c>
      <c r="K113" s="109">
        <f t="shared" si="32"/>
        <v>209937</v>
      </c>
      <c r="L113" s="109">
        <f t="shared" si="32"/>
        <v>472166</v>
      </c>
      <c r="M113" s="109">
        <f t="shared" si="32"/>
        <v>0</v>
      </c>
      <c r="N113" s="109">
        <f t="shared" si="32"/>
        <v>0</v>
      </c>
      <c r="O113" s="109">
        <f t="shared" si="32"/>
        <v>0</v>
      </c>
      <c r="P113" s="109">
        <f t="shared" si="32"/>
        <v>0</v>
      </c>
      <c r="Q113" s="109">
        <f t="shared" si="32"/>
        <v>0</v>
      </c>
      <c r="R113" s="109">
        <f t="shared" si="32"/>
        <v>52853</v>
      </c>
      <c r="S113" s="109">
        <f t="shared" si="32"/>
        <v>186</v>
      </c>
      <c r="T113" s="451">
        <f t="shared" si="32"/>
        <v>0</v>
      </c>
      <c r="U113" s="458">
        <f t="shared" si="30"/>
        <v>2444789</v>
      </c>
    </row>
    <row r="114" spans="1:21" ht="20.100000000000001" customHeight="1">
      <c r="A114" s="1" t="str">
        <f t="shared" si="21"/>
        <v>702</v>
      </c>
      <c r="B114" s="103" t="s">
        <v>344</v>
      </c>
      <c r="C114" s="172" t="str">
        <f t="shared" si="22"/>
        <v>3B110</v>
      </c>
      <c r="D114" s="442"/>
      <c r="E114" s="435" t="s">
        <v>300</v>
      </c>
      <c r="F114" s="436"/>
      <c r="G114" s="423" t="s">
        <v>301</v>
      </c>
      <c r="H114" s="475">
        <v>13535</v>
      </c>
      <c r="I114" s="416">
        <v>10</v>
      </c>
      <c r="J114" s="416"/>
      <c r="K114" s="416">
        <v>2712</v>
      </c>
      <c r="L114" s="416">
        <v>5463</v>
      </c>
      <c r="M114" s="599"/>
      <c r="N114" s="599"/>
      <c r="O114" s="599"/>
      <c r="P114" s="599"/>
      <c r="Q114" s="416"/>
      <c r="R114" s="416">
        <v>607</v>
      </c>
      <c r="S114" s="416">
        <v>2</v>
      </c>
      <c r="T114" s="454"/>
      <c r="U114" s="458">
        <f t="shared" si="30"/>
        <v>22329</v>
      </c>
    </row>
    <row r="115" spans="1:21" ht="20.100000000000001" customHeight="1">
      <c r="A115" s="1" t="str">
        <f t="shared" si="21"/>
        <v>702</v>
      </c>
      <c r="B115" s="103" t="s">
        <v>344</v>
      </c>
      <c r="C115" s="172" t="str">
        <f t="shared" si="22"/>
        <v>3B120</v>
      </c>
      <c r="D115" s="442"/>
      <c r="E115" s="435" t="s">
        <v>302</v>
      </c>
      <c r="F115" s="436"/>
      <c r="G115" s="423" t="s">
        <v>303</v>
      </c>
      <c r="H115" s="475">
        <v>26589</v>
      </c>
      <c r="I115" s="416">
        <v>12</v>
      </c>
      <c r="J115" s="416"/>
      <c r="K115" s="416">
        <v>3090</v>
      </c>
      <c r="L115" s="416">
        <v>6079</v>
      </c>
      <c r="M115" s="599"/>
      <c r="N115" s="599"/>
      <c r="O115" s="599"/>
      <c r="P115" s="599"/>
      <c r="Q115" s="416"/>
      <c r="R115" s="416">
        <v>854</v>
      </c>
      <c r="S115" s="416">
        <v>3</v>
      </c>
      <c r="T115" s="454"/>
      <c r="U115" s="458">
        <f t="shared" si="30"/>
        <v>36627</v>
      </c>
    </row>
    <row r="116" spans="1:21" ht="20.100000000000001" customHeight="1">
      <c r="A116" s="1" t="str">
        <f t="shared" si="21"/>
        <v>702</v>
      </c>
      <c r="B116" s="103" t="s">
        <v>344</v>
      </c>
      <c r="C116" s="172" t="str">
        <f t="shared" si="22"/>
        <v>3B130</v>
      </c>
      <c r="D116" s="442"/>
      <c r="E116" s="435" t="s">
        <v>304</v>
      </c>
      <c r="F116" s="436"/>
      <c r="G116" s="423" t="s">
        <v>305</v>
      </c>
      <c r="H116" s="475">
        <v>1385317</v>
      </c>
      <c r="I116" s="416">
        <v>685</v>
      </c>
      <c r="J116" s="416"/>
      <c r="K116" s="416">
        <v>204123</v>
      </c>
      <c r="L116" s="416">
        <v>460585</v>
      </c>
      <c r="M116" s="599"/>
      <c r="N116" s="599"/>
      <c r="O116" s="599"/>
      <c r="P116" s="599"/>
      <c r="Q116" s="416"/>
      <c r="R116" s="416">
        <v>51392</v>
      </c>
      <c r="S116" s="416">
        <v>181</v>
      </c>
      <c r="T116" s="454"/>
      <c r="U116" s="458">
        <f t="shared" si="30"/>
        <v>2102283</v>
      </c>
    </row>
    <row r="117" spans="1:21" ht="20.100000000000001" customHeight="1">
      <c r="A117" s="1" t="str">
        <f t="shared" si="21"/>
        <v>702</v>
      </c>
      <c r="B117" s="103" t="s">
        <v>344</v>
      </c>
      <c r="C117" s="172" t="str">
        <f t="shared" si="22"/>
        <v>3B140</v>
      </c>
      <c r="D117" s="442"/>
      <c r="E117" s="435" t="s">
        <v>306</v>
      </c>
      <c r="F117" s="436"/>
      <c r="G117" s="423" t="s">
        <v>307</v>
      </c>
      <c r="H117" s="475">
        <v>35156</v>
      </c>
      <c r="I117" s="416"/>
      <c r="J117" s="416"/>
      <c r="K117" s="416">
        <v>12</v>
      </c>
      <c r="L117" s="416">
        <v>39</v>
      </c>
      <c r="M117" s="599"/>
      <c r="N117" s="599"/>
      <c r="O117" s="599"/>
      <c r="P117" s="599"/>
      <c r="Q117" s="416"/>
      <c r="R117" s="416"/>
      <c r="S117" s="416"/>
      <c r="T117" s="454"/>
      <c r="U117" s="458">
        <f t="shared" si="30"/>
        <v>35207</v>
      </c>
    </row>
    <row r="118" spans="1:21" ht="20.100000000000001" customHeight="1">
      <c r="A118" s="1" t="str">
        <f t="shared" si="21"/>
        <v>702</v>
      </c>
      <c r="B118" s="103" t="s">
        <v>344</v>
      </c>
      <c r="C118" s="172" t="str">
        <f t="shared" si="22"/>
        <v>3B150</v>
      </c>
      <c r="D118" s="442"/>
      <c r="E118" s="435" t="s">
        <v>308</v>
      </c>
      <c r="F118" s="436"/>
      <c r="G118" s="423" t="s">
        <v>309</v>
      </c>
      <c r="H118" s="475">
        <v>248343</v>
      </c>
      <c r="I118" s="416"/>
      <c r="J118" s="416"/>
      <c r="K118" s="416"/>
      <c r="L118" s="416"/>
      <c r="M118" s="599"/>
      <c r="N118" s="599"/>
      <c r="O118" s="599"/>
      <c r="P118" s="599"/>
      <c r="Q118" s="416"/>
      <c r="R118" s="416"/>
      <c r="S118" s="416"/>
      <c r="T118" s="454"/>
      <c r="U118" s="458">
        <f t="shared" si="30"/>
        <v>248343</v>
      </c>
    </row>
    <row r="119" spans="1:21" ht="20.100000000000001" customHeight="1">
      <c r="A119" s="1" t="str">
        <f t="shared" si="21"/>
        <v>702</v>
      </c>
      <c r="B119" s="103" t="s">
        <v>344</v>
      </c>
      <c r="C119" s="172" t="str">
        <f t="shared" si="22"/>
        <v>3C100</v>
      </c>
      <c r="D119" s="425" t="s">
        <v>310</v>
      </c>
      <c r="E119" s="434"/>
      <c r="F119" s="434"/>
      <c r="G119" s="424" t="s">
        <v>311</v>
      </c>
      <c r="H119" s="475"/>
      <c r="I119" s="416"/>
      <c r="J119" s="416"/>
      <c r="K119" s="416"/>
      <c r="L119" s="416"/>
      <c r="M119" s="599"/>
      <c r="N119" s="599"/>
      <c r="O119" s="599"/>
      <c r="P119" s="599"/>
      <c r="Q119" s="416"/>
      <c r="R119" s="416"/>
      <c r="S119" s="416"/>
      <c r="T119" s="454"/>
      <c r="U119" s="458">
        <f t="shared" si="30"/>
        <v>0</v>
      </c>
    </row>
    <row r="120" spans="1:21" ht="20.100000000000001" customHeight="1">
      <c r="A120" s="1" t="str">
        <f t="shared" si="21"/>
        <v>702</v>
      </c>
      <c r="B120" s="103" t="s">
        <v>344</v>
      </c>
      <c r="C120" s="172" t="str">
        <f t="shared" si="22"/>
        <v>3D100</v>
      </c>
      <c r="D120" s="425" t="s">
        <v>312</v>
      </c>
      <c r="E120" s="434"/>
      <c r="F120" s="434"/>
      <c r="G120" s="424" t="s">
        <v>313</v>
      </c>
      <c r="H120" s="475">
        <v>23409</v>
      </c>
      <c r="I120" s="416">
        <v>56</v>
      </c>
      <c r="J120" s="416"/>
      <c r="K120" s="416">
        <v>1661</v>
      </c>
      <c r="L120" s="416">
        <v>21635</v>
      </c>
      <c r="M120" s="599"/>
      <c r="N120" s="599"/>
      <c r="O120" s="599"/>
      <c r="P120" s="599"/>
      <c r="Q120" s="416"/>
      <c r="R120" s="416">
        <v>2243</v>
      </c>
      <c r="S120" s="416">
        <v>8</v>
      </c>
      <c r="T120" s="454"/>
      <c r="U120" s="458">
        <f t="shared" si="30"/>
        <v>49012</v>
      </c>
    </row>
    <row r="121" spans="1:21" ht="20.100000000000001" customHeight="1">
      <c r="A121" s="1" t="str">
        <f t="shared" si="21"/>
        <v>702</v>
      </c>
      <c r="B121" s="103" t="s">
        <v>344</v>
      </c>
      <c r="C121" s="172" t="str">
        <f t="shared" si="22"/>
        <v>3E100</v>
      </c>
      <c r="D121" s="425" t="s">
        <v>314</v>
      </c>
      <c r="E121" s="434"/>
      <c r="F121" s="434"/>
      <c r="G121" s="424" t="s">
        <v>315</v>
      </c>
      <c r="H121" s="475"/>
      <c r="I121" s="416"/>
      <c r="J121" s="416"/>
      <c r="K121" s="416"/>
      <c r="L121" s="416"/>
      <c r="M121" s="599"/>
      <c r="N121" s="599"/>
      <c r="O121" s="599"/>
      <c r="P121" s="599"/>
      <c r="Q121" s="416"/>
      <c r="R121" s="416"/>
      <c r="S121" s="416"/>
      <c r="T121" s="454"/>
      <c r="U121" s="458">
        <f t="shared" si="30"/>
        <v>0</v>
      </c>
    </row>
    <row r="122" spans="1:21" ht="20.100000000000001" customHeight="1">
      <c r="A122" s="1" t="str">
        <f t="shared" si="21"/>
        <v>702</v>
      </c>
      <c r="B122" s="103" t="s">
        <v>344</v>
      </c>
      <c r="C122" s="172" t="str">
        <f t="shared" si="22"/>
        <v>3F100</v>
      </c>
      <c r="D122" s="425" t="s">
        <v>316</v>
      </c>
      <c r="E122" s="434"/>
      <c r="F122" s="434"/>
      <c r="G122" s="424" t="s">
        <v>317</v>
      </c>
      <c r="H122" s="475">
        <v>478366</v>
      </c>
      <c r="I122" s="416">
        <v>5</v>
      </c>
      <c r="J122" s="416"/>
      <c r="K122" s="416">
        <v>5991</v>
      </c>
      <c r="L122" s="416">
        <v>5575</v>
      </c>
      <c r="M122" s="599"/>
      <c r="N122" s="599"/>
      <c r="O122" s="599"/>
      <c r="P122" s="599"/>
      <c r="Q122" s="416"/>
      <c r="R122" s="416">
        <v>677</v>
      </c>
      <c r="S122" s="416">
        <v>3</v>
      </c>
      <c r="T122" s="454"/>
      <c r="U122" s="458">
        <f t="shared" si="30"/>
        <v>490617</v>
      </c>
    </row>
    <row r="123" spans="1:21" ht="20.100000000000001" customHeight="1">
      <c r="A123" s="1" t="str">
        <f t="shared" si="21"/>
        <v>702</v>
      </c>
      <c r="B123" s="103" t="s">
        <v>344</v>
      </c>
      <c r="C123" s="172" t="str">
        <f t="shared" si="22"/>
        <v>3G100</v>
      </c>
      <c r="D123" s="425" t="s">
        <v>318</v>
      </c>
      <c r="E123" s="434"/>
      <c r="F123" s="434"/>
      <c r="G123" s="424" t="s">
        <v>319</v>
      </c>
      <c r="H123" s="475">
        <v>1200</v>
      </c>
      <c r="I123" s="416">
        <v>1</v>
      </c>
      <c r="J123" s="416"/>
      <c r="K123" s="416">
        <v>876</v>
      </c>
      <c r="L123" s="416">
        <v>1541</v>
      </c>
      <c r="M123" s="599"/>
      <c r="N123" s="599"/>
      <c r="O123" s="599"/>
      <c r="P123" s="599"/>
      <c r="Q123" s="416"/>
      <c r="R123" s="416"/>
      <c r="S123" s="416"/>
      <c r="T123" s="454"/>
      <c r="U123" s="458">
        <f t="shared" si="30"/>
        <v>3618</v>
      </c>
    </row>
    <row r="124" spans="1:21" ht="29.25" thickBot="1">
      <c r="A124" s="1" t="str">
        <f t="shared" si="21"/>
        <v>702</v>
      </c>
      <c r="B124" s="103" t="s">
        <v>344</v>
      </c>
      <c r="C124" s="172" t="str">
        <f t="shared" si="22"/>
        <v>3H100</v>
      </c>
      <c r="D124" s="536" t="s">
        <v>320</v>
      </c>
      <c r="E124" s="547"/>
      <c r="F124" s="547"/>
      <c r="G124" s="473" t="s">
        <v>321</v>
      </c>
      <c r="H124" s="538">
        <v>17545</v>
      </c>
      <c r="I124" s="481">
        <v>7</v>
      </c>
      <c r="J124" s="481"/>
      <c r="K124" s="481">
        <v>2573</v>
      </c>
      <c r="L124" s="481">
        <v>3484</v>
      </c>
      <c r="M124" s="600"/>
      <c r="N124" s="600"/>
      <c r="O124" s="600"/>
      <c r="P124" s="600"/>
      <c r="Q124" s="481"/>
      <c r="R124" s="481">
        <v>420</v>
      </c>
      <c r="S124" s="481">
        <v>2</v>
      </c>
      <c r="T124" s="482"/>
      <c r="U124" s="459">
        <f t="shared" si="30"/>
        <v>24031</v>
      </c>
    </row>
    <row r="125" spans="1:21" ht="16.5" thickBot="1">
      <c r="A125" s="1" t="str">
        <f t="shared" si="21"/>
        <v>702</v>
      </c>
      <c r="B125" s="103" t="s">
        <v>344</v>
      </c>
      <c r="C125" s="172">
        <f t="shared" si="22"/>
        <v>39999</v>
      </c>
      <c r="D125" s="498">
        <v>39999</v>
      </c>
      <c r="E125" s="525"/>
      <c r="F125" s="548"/>
      <c r="G125" s="474" t="s">
        <v>322</v>
      </c>
      <c r="H125" s="101">
        <f>H124+H123+H122+H1162+H121+H120+H119+H113+H108</f>
        <v>2415738</v>
      </c>
      <c r="I125" s="102">
        <f t="shared" ref="I125:T125" si="33">I124+I123+I122+I1162+I121+I120+I119+I113+I108</f>
        <v>867</v>
      </c>
      <c r="J125" s="102">
        <f t="shared" si="33"/>
        <v>0</v>
      </c>
      <c r="K125" s="102">
        <f t="shared" si="33"/>
        <v>238859</v>
      </c>
      <c r="L125" s="102">
        <f t="shared" si="33"/>
        <v>563065</v>
      </c>
      <c r="M125" s="102">
        <f t="shared" si="33"/>
        <v>0</v>
      </c>
      <c r="N125" s="102">
        <f t="shared" si="33"/>
        <v>0</v>
      </c>
      <c r="O125" s="102">
        <f t="shared" si="33"/>
        <v>0</v>
      </c>
      <c r="P125" s="102">
        <f t="shared" si="33"/>
        <v>0</v>
      </c>
      <c r="Q125" s="102">
        <f t="shared" si="33"/>
        <v>0</v>
      </c>
      <c r="R125" s="102">
        <f t="shared" si="33"/>
        <v>64167</v>
      </c>
      <c r="S125" s="102">
        <f t="shared" si="33"/>
        <v>228</v>
      </c>
      <c r="T125" s="102">
        <f t="shared" si="33"/>
        <v>0</v>
      </c>
      <c r="U125" s="133">
        <f t="shared" si="30"/>
        <v>3282924</v>
      </c>
    </row>
    <row r="126" spans="1:21" ht="16.5" thickBot="1">
      <c r="A126" s="1" t="str">
        <f t="shared" si="21"/>
        <v>702</v>
      </c>
      <c r="B126" s="103" t="s">
        <v>344</v>
      </c>
      <c r="C126" s="172" t="str">
        <f t="shared" si="22"/>
        <v>48888</v>
      </c>
      <c r="D126" s="498" t="s">
        <v>323</v>
      </c>
      <c r="E126" s="525"/>
      <c r="F126" s="548"/>
      <c r="G126" s="474" t="s">
        <v>324</v>
      </c>
      <c r="H126" s="546"/>
      <c r="I126" s="546"/>
      <c r="J126" s="546"/>
      <c r="K126" s="546"/>
      <c r="L126" s="546"/>
      <c r="M126" s="601"/>
      <c r="N126" s="601"/>
      <c r="O126" s="601"/>
      <c r="P126" s="601"/>
      <c r="Q126" s="546"/>
      <c r="R126" s="546"/>
      <c r="S126" s="546"/>
      <c r="T126" s="546"/>
      <c r="U126" s="545">
        <f t="shared" si="30"/>
        <v>0</v>
      </c>
    </row>
    <row r="127" spans="1:21" ht="16.5" thickBot="1">
      <c r="A127" s="1" t="str">
        <f t="shared" si="21"/>
        <v>702</v>
      </c>
      <c r="B127" s="103" t="s">
        <v>344</v>
      </c>
      <c r="C127" s="172">
        <f t="shared" si="22"/>
        <v>49999</v>
      </c>
      <c r="D127" s="498">
        <v>49999</v>
      </c>
      <c r="E127" s="549"/>
      <c r="F127" s="550"/>
      <c r="G127" s="474" t="s">
        <v>325</v>
      </c>
      <c r="H127" s="131">
        <f>H126+H125+H106+H33</f>
        <v>5963464</v>
      </c>
      <c r="I127" s="132">
        <f t="shared" ref="I127:T127" si="34">I126+I125+I106+I33</f>
        <v>1200</v>
      </c>
      <c r="J127" s="132">
        <f t="shared" si="34"/>
        <v>0</v>
      </c>
      <c r="K127" s="132">
        <f t="shared" si="34"/>
        <v>798315</v>
      </c>
      <c r="L127" s="132">
        <f t="shared" si="34"/>
        <v>852212</v>
      </c>
      <c r="M127" s="132">
        <f t="shared" si="34"/>
        <v>0</v>
      </c>
      <c r="N127" s="132">
        <f t="shared" si="34"/>
        <v>0</v>
      </c>
      <c r="O127" s="132">
        <f t="shared" si="34"/>
        <v>0</v>
      </c>
      <c r="P127" s="132">
        <f t="shared" si="34"/>
        <v>0</v>
      </c>
      <c r="Q127" s="132">
        <f t="shared" si="34"/>
        <v>0</v>
      </c>
      <c r="R127" s="132">
        <f t="shared" si="34"/>
        <v>99470</v>
      </c>
      <c r="S127" s="132">
        <f t="shared" si="34"/>
        <v>370</v>
      </c>
      <c r="T127" s="132">
        <f t="shared" si="34"/>
        <v>0</v>
      </c>
      <c r="U127" s="134">
        <f t="shared" si="30"/>
        <v>7715031</v>
      </c>
    </row>
  </sheetData>
  <sheetProtection password="A01C" sheet="1"/>
  <mergeCells count="17">
    <mergeCell ref="U9:U10"/>
    <mergeCell ref="D15:U15"/>
    <mergeCell ref="D34:U34"/>
    <mergeCell ref="H8:U8"/>
    <mergeCell ref="D107:U107"/>
    <mergeCell ref="D3:U3"/>
    <mergeCell ref="G4:K4"/>
    <mergeCell ref="M4:R4"/>
    <mergeCell ref="D9:F10"/>
    <mergeCell ref="G9:G10"/>
    <mergeCell ref="T9:T10"/>
    <mergeCell ref="H9:I9"/>
    <mergeCell ref="J9:L9"/>
    <mergeCell ref="M9:P9"/>
    <mergeCell ref="Q9:Q10"/>
    <mergeCell ref="R9:R10"/>
    <mergeCell ref="S9:S10"/>
  </mergeCells>
  <pageMargins left="0.31496062992125984" right="0.31496062992125984" top="0.35433070866141736" bottom="0.39370078740157483" header="0.19685039370078741" footer="0.11811023622047245"/>
  <pageSetup paperSize="8" scale="60" fitToHeight="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Foglio5">
    <pageSetUpPr fitToPage="1"/>
  </sheetPr>
  <dimension ref="A2:P126"/>
  <sheetViews>
    <sheetView topLeftCell="K9" zoomScale="106" zoomScaleNormal="106" workbookViewId="0">
      <selection activeCell="Z26" sqref="Z26"/>
    </sheetView>
  </sheetViews>
  <sheetFormatPr defaultRowHeight="12.75"/>
  <cols>
    <col min="1" max="2" width="0" style="38" hidden="1" customWidth="1"/>
    <col min="3" max="3" width="11.42578125" style="144" hidden="1" customWidth="1"/>
    <col min="4" max="4" width="9" style="52" customWidth="1"/>
    <col min="5" max="5" width="8.42578125" style="52" bestFit="1" customWidth="1"/>
    <col min="6" max="6" width="7.28515625" style="52" bestFit="1" customWidth="1"/>
    <col min="7" max="7" width="48.42578125" style="53" customWidth="1"/>
    <col min="8" max="16" width="18.7109375" style="54" customWidth="1"/>
    <col min="17" max="16384" width="9.140625" style="38"/>
  </cols>
  <sheetData>
    <row r="2" spans="1:16" ht="19.5" thickBot="1">
      <c r="D2" s="36"/>
      <c r="E2" s="37"/>
      <c r="F2" s="37"/>
      <c r="G2" s="704" t="s">
        <v>345</v>
      </c>
      <c r="H2" s="704"/>
      <c r="I2" s="704"/>
      <c r="J2" s="704"/>
      <c r="K2" s="704"/>
      <c r="L2" s="704"/>
      <c r="M2" s="704"/>
      <c r="N2" s="704"/>
      <c r="O2" s="705"/>
      <c r="P2" s="38"/>
    </row>
    <row r="3" spans="1:16" ht="13.5" thickBot="1">
      <c r="D3" s="706" t="s">
        <v>96</v>
      </c>
      <c r="E3" s="707"/>
      <c r="F3" s="707"/>
      <c r="G3" s="707"/>
      <c r="H3" s="708"/>
      <c r="I3" s="706" t="s">
        <v>97</v>
      </c>
      <c r="J3" s="707"/>
      <c r="K3" s="707"/>
      <c r="L3" s="707"/>
      <c r="M3" s="707"/>
      <c r="N3" s="707"/>
      <c r="O3" s="707"/>
      <c r="P3" s="38"/>
    </row>
    <row r="4" spans="1:16" ht="13.5" thickBot="1">
      <c r="D4" s="5"/>
      <c r="E4" s="39"/>
      <c r="F4" s="39"/>
      <c r="G4" s="39"/>
      <c r="H4" s="40"/>
      <c r="I4" s="41"/>
      <c r="J4" s="42"/>
      <c r="K4" s="42"/>
      <c r="L4" s="42"/>
      <c r="M4" s="42"/>
      <c r="N4" s="42"/>
      <c r="O4" s="42"/>
      <c r="P4" s="42"/>
    </row>
    <row r="5" spans="1:16" ht="13.5" thickBot="1">
      <c r="D5" s="11" t="s">
        <v>98</v>
      </c>
      <c r="E5" s="147" t="s">
        <v>99</v>
      </c>
      <c r="F5" s="39"/>
      <c r="G5" s="43" t="s">
        <v>100</v>
      </c>
      <c r="H5" s="146" t="str">
        <f>Info!B2</f>
        <v>702</v>
      </c>
      <c r="K5" s="44" t="s">
        <v>101</v>
      </c>
      <c r="L5" s="44"/>
      <c r="M5" s="146" t="str">
        <f>Info!B3</f>
        <v>2019</v>
      </c>
      <c r="N5" s="45"/>
      <c r="O5" s="39"/>
      <c r="P5" s="39"/>
    </row>
    <row r="6" spans="1:16" ht="16.5" thickBot="1">
      <c r="D6" s="18"/>
      <c r="E6" s="46"/>
      <c r="F6" s="46"/>
      <c r="G6" s="46"/>
      <c r="H6" s="47"/>
      <c r="I6" s="48"/>
      <c r="J6" s="49"/>
      <c r="K6" s="49"/>
      <c r="L6" s="49"/>
      <c r="M6" s="46"/>
      <c r="N6" s="46"/>
      <c r="O6" s="46"/>
      <c r="P6" s="46"/>
    </row>
    <row r="7" spans="1:16" ht="13.5" thickBot="1">
      <c r="D7" s="36"/>
      <c r="E7" s="36"/>
      <c r="F7" s="36"/>
      <c r="G7" s="50"/>
      <c r="H7" s="141" t="s">
        <v>346</v>
      </c>
      <c r="I7" s="141" t="s">
        <v>347</v>
      </c>
      <c r="J7" s="141" t="s">
        <v>348</v>
      </c>
      <c r="K7" s="141" t="s">
        <v>349</v>
      </c>
      <c r="L7" s="141" t="s">
        <v>350</v>
      </c>
      <c r="M7" s="141" t="s">
        <v>351</v>
      </c>
      <c r="N7" s="142" t="s">
        <v>352</v>
      </c>
      <c r="O7" s="143" t="s">
        <v>353</v>
      </c>
      <c r="P7" s="51"/>
    </row>
    <row r="8" spans="1:16" ht="12.75" customHeight="1">
      <c r="D8" s="709"/>
      <c r="E8" s="710"/>
      <c r="F8" s="711"/>
      <c r="G8" s="715"/>
      <c r="H8" s="717" t="s">
        <v>354</v>
      </c>
      <c r="I8" s="719" t="s">
        <v>355</v>
      </c>
      <c r="J8" s="719" t="s">
        <v>356</v>
      </c>
      <c r="K8" s="719" t="s">
        <v>357</v>
      </c>
      <c r="L8" s="719" t="s">
        <v>358</v>
      </c>
      <c r="M8" s="719" t="s">
        <v>359</v>
      </c>
      <c r="N8" s="721" t="s">
        <v>360</v>
      </c>
      <c r="O8" s="719" t="s">
        <v>361</v>
      </c>
      <c r="P8" s="719" t="s">
        <v>362</v>
      </c>
    </row>
    <row r="9" spans="1:16" ht="94.5" customHeight="1" thickBot="1">
      <c r="D9" s="712"/>
      <c r="E9" s="713"/>
      <c r="F9" s="714"/>
      <c r="G9" s="716"/>
      <c r="H9" s="718"/>
      <c r="I9" s="720"/>
      <c r="J9" s="720"/>
      <c r="K9" s="720"/>
      <c r="L9" s="720"/>
      <c r="M9" s="720"/>
      <c r="N9" s="722"/>
      <c r="O9" s="720"/>
      <c r="P9" s="720"/>
    </row>
    <row r="10" spans="1:16" ht="20.100000000000001" hidden="1" customHeight="1">
      <c r="A10" s="103" t="s">
        <v>326</v>
      </c>
      <c r="B10" s="103" t="s">
        <v>327</v>
      </c>
      <c r="C10" s="402" t="s">
        <v>328</v>
      </c>
      <c r="D10" s="392"/>
      <c r="E10" s="392"/>
      <c r="F10" s="392"/>
      <c r="G10" s="393"/>
      <c r="H10" s="395" t="s">
        <v>363</v>
      </c>
      <c r="I10" s="395" t="s">
        <v>364</v>
      </c>
      <c r="J10" s="395" t="s">
        <v>365</v>
      </c>
      <c r="K10" s="395" t="s">
        <v>366</v>
      </c>
      <c r="L10" s="395" t="s">
        <v>367</v>
      </c>
      <c r="M10" s="395" t="s">
        <v>368</v>
      </c>
      <c r="N10" s="395" t="s">
        <v>352</v>
      </c>
      <c r="O10" s="395" t="s">
        <v>353</v>
      </c>
      <c r="P10" s="404" t="s">
        <v>369</v>
      </c>
    </row>
    <row r="11" spans="1:16" ht="20.100000000000001" hidden="1" customHeight="1">
      <c r="A11" s="1" t="s">
        <v>342</v>
      </c>
      <c r="B11" s="1" t="s">
        <v>342</v>
      </c>
      <c r="C11" s="1" t="s">
        <v>342</v>
      </c>
      <c r="D11" s="392"/>
      <c r="E11" s="392"/>
      <c r="F11" s="392"/>
      <c r="G11" s="393"/>
      <c r="H11" s="396">
        <v>0</v>
      </c>
      <c r="I11" s="396">
        <v>0</v>
      </c>
      <c r="J11" s="396">
        <v>0</v>
      </c>
      <c r="K11" s="396">
        <v>0</v>
      </c>
      <c r="L11" s="396">
        <v>0</v>
      </c>
      <c r="M11" s="396">
        <v>0</v>
      </c>
      <c r="N11" s="396">
        <v>0</v>
      </c>
      <c r="O11" s="396">
        <v>0</v>
      </c>
      <c r="P11" s="396">
        <v>0</v>
      </c>
    </row>
    <row r="12" spans="1:16" ht="20.100000000000001" hidden="1" customHeight="1">
      <c r="A12" s="1" t="s">
        <v>342</v>
      </c>
      <c r="B12" s="1" t="s">
        <v>342</v>
      </c>
      <c r="C12" s="1" t="s">
        <v>342</v>
      </c>
      <c r="D12" s="392"/>
      <c r="E12" s="392"/>
      <c r="F12" s="392"/>
      <c r="G12" s="393"/>
      <c r="H12" s="396">
        <v>0</v>
      </c>
      <c r="I12" s="396">
        <v>0</v>
      </c>
      <c r="J12" s="396">
        <v>0</v>
      </c>
      <c r="K12" s="396">
        <v>0</v>
      </c>
      <c r="L12" s="396">
        <v>0</v>
      </c>
      <c r="M12" s="396">
        <v>0</v>
      </c>
      <c r="N12" s="396">
        <v>0</v>
      </c>
      <c r="O12" s="396">
        <v>0</v>
      </c>
      <c r="P12" s="396">
        <v>0</v>
      </c>
    </row>
    <row r="13" spans="1:16" ht="20.100000000000001" hidden="1" customHeight="1" thickBot="1">
      <c r="A13" s="1" t="s">
        <v>342</v>
      </c>
      <c r="B13" s="1" t="s">
        <v>342</v>
      </c>
      <c r="C13" s="1" t="s">
        <v>342</v>
      </c>
      <c r="D13" s="392"/>
      <c r="E13" s="392"/>
      <c r="F13" s="392"/>
      <c r="G13" s="393"/>
      <c r="H13" s="396">
        <v>0</v>
      </c>
      <c r="I13" s="396">
        <v>0</v>
      </c>
      <c r="J13" s="396">
        <v>0</v>
      </c>
      <c r="K13" s="396">
        <v>0</v>
      </c>
      <c r="L13" s="396">
        <v>0</v>
      </c>
      <c r="M13" s="396">
        <v>0</v>
      </c>
      <c r="N13" s="396">
        <v>0</v>
      </c>
      <c r="O13" s="396">
        <v>0</v>
      </c>
      <c r="P13" s="396">
        <v>0</v>
      </c>
    </row>
    <row r="14" spans="1:16" s="1" customFormat="1" ht="17.25" thickBot="1">
      <c r="C14" s="145"/>
      <c r="D14" s="686" t="s">
        <v>107</v>
      </c>
      <c r="E14" s="687"/>
      <c r="F14" s="687"/>
      <c r="G14" s="687"/>
      <c r="H14" s="687"/>
      <c r="I14" s="687"/>
      <c r="J14" s="687"/>
      <c r="K14" s="687"/>
      <c r="L14" s="687"/>
      <c r="M14" s="687"/>
      <c r="N14" s="687"/>
      <c r="O14" s="723"/>
    </row>
    <row r="15" spans="1:16" ht="42.75">
      <c r="A15" s="38" t="str">
        <f>$H$5</f>
        <v>702</v>
      </c>
      <c r="B15" s="403" t="s">
        <v>370</v>
      </c>
      <c r="C15" s="144" t="str">
        <f>IF(F15="",IF(E15="",D15,E15),F15)</f>
        <v>1A100</v>
      </c>
      <c r="D15" s="419" t="s">
        <v>108</v>
      </c>
      <c r="E15" s="420"/>
      <c r="F15" s="420"/>
      <c r="G15" s="444" t="s">
        <v>109</v>
      </c>
      <c r="H15" s="555">
        <f>H16+H17</f>
        <v>0</v>
      </c>
      <c r="I15" s="558">
        <f>I16+I17</f>
        <v>0</v>
      </c>
      <c r="J15" s="358">
        <f t="shared" ref="J15:P15" si="0">J16+J17</f>
        <v>0</v>
      </c>
      <c r="K15" s="358">
        <f t="shared" si="0"/>
        <v>0</v>
      </c>
      <c r="L15" s="358">
        <f t="shared" si="0"/>
        <v>0</v>
      </c>
      <c r="M15" s="358">
        <f t="shared" si="0"/>
        <v>0</v>
      </c>
      <c r="N15" s="358">
        <f t="shared" si="0"/>
        <v>0</v>
      </c>
      <c r="O15" s="358">
        <f t="shared" si="0"/>
        <v>0</v>
      </c>
      <c r="P15" s="359">
        <f t="shared" si="0"/>
        <v>0</v>
      </c>
    </row>
    <row r="16" spans="1:16" ht="14.25">
      <c r="A16" s="38" t="str">
        <f t="shared" ref="A16:A79" si="1">$H$5</f>
        <v>702</v>
      </c>
      <c r="B16" s="403" t="s">
        <v>370</v>
      </c>
      <c r="C16" s="144" t="str">
        <f>IF(F16="",IF(E16="",D16,E16),F16)</f>
        <v>1A110</v>
      </c>
      <c r="D16" s="422"/>
      <c r="E16" s="412" t="s">
        <v>110</v>
      </c>
      <c r="F16" s="406"/>
      <c r="G16" s="417" t="s">
        <v>111</v>
      </c>
      <c r="H16" s="556">
        <f>VLOOKUP(C16,modello_la_min!C:U,19,FALSE)</f>
        <v>0</v>
      </c>
      <c r="I16" s="117"/>
      <c r="J16" s="116"/>
      <c r="K16" s="116"/>
      <c r="L16" s="116"/>
      <c r="M16" s="116"/>
      <c r="N16" s="116"/>
      <c r="O16" s="116"/>
      <c r="P16" s="360"/>
    </row>
    <row r="17" spans="1:16" ht="27.75" thickBot="1">
      <c r="A17" s="38" t="str">
        <f t="shared" si="1"/>
        <v>702</v>
      </c>
      <c r="B17" s="403" t="s">
        <v>370</v>
      </c>
      <c r="C17" s="144" t="str">
        <f>IF(F17="",IF(E17="",D17,E17),F17)</f>
        <v>1A120</v>
      </c>
      <c r="D17" s="486"/>
      <c r="E17" s="487" t="s">
        <v>112</v>
      </c>
      <c r="F17" s="428"/>
      <c r="G17" s="516" t="s">
        <v>113</v>
      </c>
      <c r="H17" s="557">
        <f>VLOOKUP(C17,modello_la_min!C:U,19,FALSE)</f>
        <v>0</v>
      </c>
      <c r="I17" s="447"/>
      <c r="J17" s="368"/>
      <c r="K17" s="368"/>
      <c r="L17" s="368"/>
      <c r="M17" s="368"/>
      <c r="N17" s="368"/>
      <c r="O17" s="368"/>
      <c r="P17" s="369"/>
    </row>
    <row r="18" spans="1:16" ht="29.25" thickBot="1">
      <c r="A18" s="38" t="str">
        <f t="shared" si="1"/>
        <v>702</v>
      </c>
      <c r="B18" s="403" t="s">
        <v>370</v>
      </c>
      <c r="C18" s="144" t="str">
        <f>IF(F18="",IF(E18="",D18,E18),F18)</f>
        <v>1B100</v>
      </c>
      <c r="D18" s="492" t="s">
        <v>114</v>
      </c>
      <c r="E18" s="493"/>
      <c r="F18" s="493"/>
      <c r="G18" s="511" t="s">
        <v>115</v>
      </c>
      <c r="H18" s="560">
        <f>VLOOKUP(C18,modello_la_min!C:U,19,FALSE)</f>
        <v>0</v>
      </c>
      <c r="I18" s="118"/>
      <c r="J18" s="364"/>
      <c r="K18" s="364"/>
      <c r="L18" s="364"/>
      <c r="M18" s="364"/>
      <c r="N18" s="364"/>
      <c r="O18" s="364"/>
      <c r="P18" s="365"/>
    </row>
    <row r="19" spans="1:16" ht="29.25" thickBot="1">
      <c r="A19" s="38" t="str">
        <f t="shared" si="1"/>
        <v>702</v>
      </c>
      <c r="B19" s="403" t="s">
        <v>370</v>
      </c>
      <c r="C19" s="144" t="str">
        <f t="shared" ref="C19:C82" si="2">IF(F19="",IF(E19="",D19,E19),F19)</f>
        <v>1C100</v>
      </c>
      <c r="D19" s="539" t="s">
        <v>116</v>
      </c>
      <c r="E19" s="540"/>
      <c r="F19" s="540"/>
      <c r="G19" s="561" t="s">
        <v>117</v>
      </c>
      <c r="H19" s="562">
        <f>VLOOKUP(C19,modello_la_min!C:U,19,FALSE)</f>
        <v>2052191</v>
      </c>
      <c r="I19" s="563"/>
      <c r="J19" s="564"/>
      <c r="K19" s="564"/>
      <c r="L19" s="564"/>
      <c r="M19" s="564"/>
      <c r="N19" s="564"/>
      <c r="O19" s="564"/>
      <c r="P19" s="565"/>
    </row>
    <row r="20" spans="1:16" ht="15" thickBot="1">
      <c r="A20" s="38" t="str">
        <f t="shared" si="1"/>
        <v>702</v>
      </c>
      <c r="B20" s="403" t="s">
        <v>370</v>
      </c>
      <c r="C20" s="144" t="str">
        <f t="shared" si="2"/>
        <v>1D100</v>
      </c>
      <c r="D20" s="492" t="s">
        <v>118</v>
      </c>
      <c r="E20" s="493"/>
      <c r="F20" s="493"/>
      <c r="G20" s="511" t="s">
        <v>119</v>
      </c>
      <c r="H20" s="560">
        <f>VLOOKUP(C20,modello_la_min!C:U,19,FALSE)</f>
        <v>0</v>
      </c>
      <c r="I20" s="118"/>
      <c r="J20" s="364"/>
      <c r="K20" s="364"/>
      <c r="L20" s="364"/>
      <c r="M20" s="364"/>
      <c r="N20" s="364"/>
      <c r="O20" s="364"/>
      <c r="P20" s="365"/>
    </row>
    <row r="21" spans="1:16" ht="29.25" thickBot="1">
      <c r="A21" s="38" t="str">
        <f t="shared" si="1"/>
        <v>702</v>
      </c>
      <c r="B21" s="403" t="s">
        <v>370</v>
      </c>
      <c r="C21" s="144" t="str">
        <f t="shared" si="2"/>
        <v>1E100</v>
      </c>
      <c r="D21" s="566" t="s">
        <v>120</v>
      </c>
      <c r="E21" s="540"/>
      <c r="F21" s="540"/>
      <c r="G21" s="561" t="s">
        <v>121</v>
      </c>
      <c r="H21" s="562">
        <f>VLOOKUP(C21,modello_la_min!C:U,19,FALSE)</f>
        <v>0</v>
      </c>
      <c r="I21" s="563"/>
      <c r="J21" s="564"/>
      <c r="K21" s="564"/>
      <c r="L21" s="564"/>
      <c r="M21" s="564"/>
      <c r="N21" s="564"/>
      <c r="O21" s="564"/>
      <c r="P21" s="565"/>
    </row>
    <row r="22" spans="1:16" ht="57">
      <c r="A22" s="38" t="str">
        <f t="shared" si="1"/>
        <v>702</v>
      </c>
      <c r="B22" s="403" t="s">
        <v>370</v>
      </c>
      <c r="C22" s="144" t="str">
        <f t="shared" si="2"/>
        <v>1F100</v>
      </c>
      <c r="D22" s="471" t="s">
        <v>122</v>
      </c>
      <c r="E22" s="420"/>
      <c r="F22" s="420"/>
      <c r="G22" s="444" t="s">
        <v>123</v>
      </c>
      <c r="H22" s="555">
        <f>H23+H27</f>
        <v>517681</v>
      </c>
      <c r="I22" s="567">
        <f>I23+I27</f>
        <v>0</v>
      </c>
      <c r="J22" s="366">
        <f t="shared" ref="J22:P22" si="3">J23+J27</f>
        <v>0</v>
      </c>
      <c r="K22" s="366">
        <f t="shared" si="3"/>
        <v>0</v>
      </c>
      <c r="L22" s="366">
        <f t="shared" si="3"/>
        <v>0</v>
      </c>
      <c r="M22" s="366">
        <f t="shared" si="3"/>
        <v>0</v>
      </c>
      <c r="N22" s="366">
        <f t="shared" si="3"/>
        <v>0</v>
      </c>
      <c r="O22" s="366">
        <f t="shared" si="3"/>
        <v>0</v>
      </c>
      <c r="P22" s="367">
        <f t="shared" si="3"/>
        <v>0</v>
      </c>
    </row>
    <row r="23" spans="1:16" ht="14.25">
      <c r="A23" s="38" t="str">
        <f t="shared" si="1"/>
        <v>702</v>
      </c>
      <c r="B23" s="403" t="s">
        <v>370</v>
      </c>
      <c r="C23" s="144" t="str">
        <f t="shared" si="2"/>
        <v>1F110</v>
      </c>
      <c r="D23" s="425"/>
      <c r="E23" s="412" t="s">
        <v>124</v>
      </c>
      <c r="F23" s="414"/>
      <c r="G23" s="417" t="s">
        <v>125</v>
      </c>
      <c r="H23" s="556">
        <f>SUM(H24:H26)</f>
        <v>517681</v>
      </c>
      <c r="I23" s="559">
        <f>SUM(I24:I26)</f>
        <v>0</v>
      </c>
      <c r="J23" s="357">
        <f t="shared" ref="J23:P23" si="4">SUM(J24:J26)</f>
        <v>0</v>
      </c>
      <c r="K23" s="357">
        <f t="shared" si="4"/>
        <v>0</v>
      </c>
      <c r="L23" s="357">
        <f t="shared" si="4"/>
        <v>0</v>
      </c>
      <c r="M23" s="357">
        <f t="shared" si="4"/>
        <v>0</v>
      </c>
      <c r="N23" s="357">
        <f t="shared" si="4"/>
        <v>0</v>
      </c>
      <c r="O23" s="357">
        <f t="shared" si="4"/>
        <v>0</v>
      </c>
      <c r="P23" s="361">
        <f t="shared" si="4"/>
        <v>0</v>
      </c>
    </row>
    <row r="24" spans="1:16" ht="24">
      <c r="A24" s="38" t="str">
        <f t="shared" si="1"/>
        <v>702</v>
      </c>
      <c r="B24" s="403" t="s">
        <v>370</v>
      </c>
      <c r="C24" s="144" t="str">
        <f t="shared" si="2"/>
        <v>1F111</v>
      </c>
      <c r="D24" s="425"/>
      <c r="E24" s="406"/>
      <c r="F24" s="414" t="s">
        <v>126</v>
      </c>
      <c r="G24" s="418" t="s">
        <v>127</v>
      </c>
      <c r="H24" s="556">
        <f>VLOOKUP(C24,modello_la_min!C:U,19,FALSE)</f>
        <v>0</v>
      </c>
      <c r="I24" s="117"/>
      <c r="J24" s="116"/>
      <c r="K24" s="116"/>
      <c r="L24" s="116"/>
      <c r="M24" s="116"/>
      <c r="N24" s="116"/>
      <c r="O24" s="116"/>
      <c r="P24" s="360"/>
    </row>
    <row r="25" spans="1:16" ht="24">
      <c r="A25" s="38" t="str">
        <f t="shared" si="1"/>
        <v>702</v>
      </c>
      <c r="B25" s="403" t="s">
        <v>370</v>
      </c>
      <c r="C25" s="144" t="str">
        <f t="shared" si="2"/>
        <v>1F112</v>
      </c>
      <c r="D25" s="425"/>
      <c r="E25" s="406"/>
      <c r="F25" s="405" t="s">
        <v>128</v>
      </c>
      <c r="G25" s="418" t="s">
        <v>129</v>
      </c>
      <c r="H25" s="556">
        <f>VLOOKUP(C25,modello_la_min!C:U,19,FALSE)</f>
        <v>0</v>
      </c>
      <c r="I25" s="117"/>
      <c r="J25" s="116"/>
      <c r="K25" s="116"/>
      <c r="L25" s="116"/>
      <c r="M25" s="116"/>
      <c r="N25" s="116"/>
      <c r="O25" s="116"/>
      <c r="P25" s="360"/>
    </row>
    <row r="26" spans="1:16" ht="14.25">
      <c r="A26" s="38" t="str">
        <f t="shared" si="1"/>
        <v>702</v>
      </c>
      <c r="B26" s="403" t="s">
        <v>370</v>
      </c>
      <c r="C26" s="144" t="str">
        <f t="shared" si="2"/>
        <v>1F113</v>
      </c>
      <c r="D26" s="425"/>
      <c r="E26" s="406"/>
      <c r="F26" s="405" t="s">
        <v>130</v>
      </c>
      <c r="G26" s="418" t="s">
        <v>131</v>
      </c>
      <c r="H26" s="556">
        <f>VLOOKUP(C26,modello_la_min!C:U,19,FALSE)</f>
        <v>517681</v>
      </c>
      <c r="I26" s="117"/>
      <c r="J26" s="116"/>
      <c r="K26" s="116"/>
      <c r="L26" s="116"/>
      <c r="M26" s="116"/>
      <c r="N26" s="116"/>
      <c r="O26" s="116"/>
      <c r="P26" s="360"/>
    </row>
    <row r="27" spans="1:16" ht="40.5">
      <c r="A27" s="38" t="str">
        <f t="shared" si="1"/>
        <v>702</v>
      </c>
      <c r="B27" s="403" t="s">
        <v>370</v>
      </c>
      <c r="C27" s="144" t="str">
        <f t="shared" si="2"/>
        <v>1F120</v>
      </c>
      <c r="D27" s="425"/>
      <c r="E27" s="412" t="s">
        <v>132</v>
      </c>
      <c r="F27" s="406"/>
      <c r="G27" s="417" t="s">
        <v>133</v>
      </c>
      <c r="H27" s="556">
        <f>SUM(H28:H29)</f>
        <v>0</v>
      </c>
      <c r="I27" s="559">
        <f>SUM(I28:I29)</f>
        <v>0</v>
      </c>
      <c r="J27" s="357">
        <f t="shared" ref="J27:P27" si="5">SUM(J28:J29)</f>
        <v>0</v>
      </c>
      <c r="K27" s="357">
        <f t="shared" si="5"/>
        <v>0</v>
      </c>
      <c r="L27" s="357">
        <f t="shared" si="5"/>
        <v>0</v>
      </c>
      <c r="M27" s="357">
        <f t="shared" si="5"/>
        <v>0</v>
      </c>
      <c r="N27" s="357">
        <f t="shared" si="5"/>
        <v>0</v>
      </c>
      <c r="O27" s="357">
        <f t="shared" si="5"/>
        <v>0</v>
      </c>
      <c r="P27" s="361">
        <f t="shared" si="5"/>
        <v>0</v>
      </c>
    </row>
    <row r="28" spans="1:16" ht="14.25">
      <c r="A28" s="38" t="str">
        <f t="shared" si="1"/>
        <v>702</v>
      </c>
      <c r="B28" s="403" t="s">
        <v>370</v>
      </c>
      <c r="C28" s="144" t="str">
        <f t="shared" si="2"/>
        <v>1F121</v>
      </c>
      <c r="D28" s="427"/>
      <c r="E28" s="405"/>
      <c r="F28" s="405" t="s">
        <v>134</v>
      </c>
      <c r="G28" s="418" t="s">
        <v>135</v>
      </c>
      <c r="H28" s="556">
        <f>VLOOKUP(C28,modello_la_min!C:U,19,FALSE)</f>
        <v>0</v>
      </c>
      <c r="I28" s="117"/>
      <c r="J28" s="116"/>
      <c r="K28" s="116"/>
      <c r="L28" s="116"/>
      <c r="M28" s="116"/>
      <c r="N28" s="116"/>
      <c r="O28" s="116"/>
      <c r="P28" s="360"/>
    </row>
    <row r="29" spans="1:16" ht="15" thickBot="1">
      <c r="A29" s="38" t="str">
        <f t="shared" si="1"/>
        <v>702</v>
      </c>
      <c r="B29" s="403" t="s">
        <v>370</v>
      </c>
      <c r="C29" s="144" t="str">
        <f t="shared" si="2"/>
        <v>1F122</v>
      </c>
      <c r="D29" s="499"/>
      <c r="E29" s="500"/>
      <c r="F29" s="500" t="s">
        <v>136</v>
      </c>
      <c r="G29" s="508" t="s">
        <v>137</v>
      </c>
      <c r="H29" s="557">
        <f>VLOOKUP(C29,modello_la_min!C:U,19,FALSE)</f>
        <v>0</v>
      </c>
      <c r="I29" s="447"/>
      <c r="J29" s="368"/>
      <c r="K29" s="368"/>
      <c r="L29" s="368"/>
      <c r="M29" s="368"/>
      <c r="N29" s="368"/>
      <c r="O29" s="368"/>
      <c r="P29" s="369"/>
    </row>
    <row r="30" spans="1:16" ht="15" thickBot="1">
      <c r="A30" s="38" t="str">
        <f t="shared" si="1"/>
        <v>702</v>
      </c>
      <c r="B30" s="403" t="s">
        <v>370</v>
      </c>
      <c r="C30" s="144" t="str">
        <f t="shared" si="2"/>
        <v>1G100</v>
      </c>
      <c r="D30" s="498" t="s">
        <v>138</v>
      </c>
      <c r="E30" s="493"/>
      <c r="F30" s="493"/>
      <c r="G30" s="511" t="s">
        <v>139</v>
      </c>
      <c r="H30" s="560">
        <f>VLOOKUP(C30,modello_la_min!C:U,19,FALSE)</f>
        <v>2108694</v>
      </c>
      <c r="I30" s="118"/>
      <c r="J30" s="364"/>
      <c r="K30" s="364"/>
      <c r="L30" s="364"/>
      <c r="M30" s="364">
        <v>556367</v>
      </c>
      <c r="N30" s="364"/>
      <c r="O30" s="364"/>
      <c r="P30" s="365"/>
    </row>
    <row r="31" spans="1:16" ht="15" thickBot="1">
      <c r="A31" s="38" t="str">
        <f t="shared" si="1"/>
        <v>702</v>
      </c>
      <c r="B31" s="403" t="s">
        <v>370</v>
      </c>
      <c r="C31" s="144" t="str">
        <f t="shared" si="2"/>
        <v>1H100</v>
      </c>
      <c r="D31" s="498" t="s">
        <v>140</v>
      </c>
      <c r="E31" s="493"/>
      <c r="F31" s="493"/>
      <c r="G31" s="511" t="s">
        <v>141</v>
      </c>
      <c r="H31" s="560">
        <f>VLOOKUP(C31,modello_la_min!C:U,19,FALSE)</f>
        <v>0</v>
      </c>
      <c r="I31" s="118"/>
      <c r="J31" s="364"/>
      <c r="K31" s="364"/>
      <c r="L31" s="364"/>
      <c r="M31" s="364"/>
      <c r="N31" s="364"/>
      <c r="O31" s="364"/>
      <c r="P31" s="365"/>
    </row>
    <row r="32" spans="1:16" ht="32.25" thickBot="1">
      <c r="A32" s="38" t="str">
        <f t="shared" si="1"/>
        <v>702</v>
      </c>
      <c r="B32" s="403" t="s">
        <v>370</v>
      </c>
      <c r="C32" s="144">
        <f t="shared" si="2"/>
        <v>19999</v>
      </c>
      <c r="D32" s="492">
        <v>19999</v>
      </c>
      <c r="E32" s="493"/>
      <c r="F32" s="493"/>
      <c r="G32" s="568" t="s">
        <v>142</v>
      </c>
      <c r="H32" s="560">
        <f>H31+H30+H22+H21+H20+H19+H18+H15</f>
        <v>4678566</v>
      </c>
      <c r="I32" s="569">
        <f>I31+I30+I22+I21+I20+I19+I18+I15</f>
        <v>0</v>
      </c>
      <c r="J32" s="362">
        <f t="shared" ref="J32:P32" si="6">J31+J30+J22+J21+J20+J19+J18+J15</f>
        <v>0</v>
      </c>
      <c r="K32" s="362">
        <f t="shared" si="6"/>
        <v>0</v>
      </c>
      <c r="L32" s="362">
        <f t="shared" si="6"/>
        <v>0</v>
      </c>
      <c r="M32" s="362">
        <f t="shared" si="6"/>
        <v>556367</v>
      </c>
      <c r="N32" s="362">
        <f t="shared" si="6"/>
        <v>0</v>
      </c>
      <c r="O32" s="362">
        <f t="shared" si="6"/>
        <v>0</v>
      </c>
      <c r="P32" s="363">
        <f t="shared" si="6"/>
        <v>0</v>
      </c>
    </row>
    <row r="33" spans="1:16" ht="17.25" thickBot="1">
      <c r="B33" s="403"/>
      <c r="D33" s="689" t="s">
        <v>143</v>
      </c>
      <c r="E33" s="690"/>
      <c r="F33" s="690"/>
      <c r="G33" s="690"/>
      <c r="H33" s="690"/>
      <c r="I33" s="690"/>
      <c r="J33" s="690"/>
      <c r="K33" s="690"/>
      <c r="L33" s="690"/>
      <c r="M33" s="690"/>
      <c r="N33" s="690"/>
      <c r="O33" s="724"/>
      <c r="P33" s="38"/>
    </row>
    <row r="34" spans="1:16" ht="14.25">
      <c r="A34" s="38" t="str">
        <f t="shared" si="1"/>
        <v>702</v>
      </c>
      <c r="B34" s="403" t="s">
        <v>370</v>
      </c>
      <c r="C34" s="144" t="str">
        <f t="shared" si="2"/>
        <v>2A100</v>
      </c>
      <c r="D34" s="419" t="s">
        <v>144</v>
      </c>
      <c r="E34" s="420"/>
      <c r="F34" s="420"/>
      <c r="G34" s="421" t="s">
        <v>145</v>
      </c>
      <c r="H34" s="374">
        <f>H35+H42+H48</f>
        <v>214613</v>
      </c>
      <c r="I34" s="379">
        <f>I35+I42+I48</f>
        <v>0</v>
      </c>
      <c r="J34" s="366">
        <f t="shared" ref="J34:P34" si="7">J35+J42+J48</f>
        <v>0</v>
      </c>
      <c r="K34" s="366">
        <f t="shared" si="7"/>
        <v>0</v>
      </c>
      <c r="L34" s="366">
        <f t="shared" si="7"/>
        <v>0</v>
      </c>
      <c r="M34" s="366">
        <f t="shared" si="7"/>
        <v>0</v>
      </c>
      <c r="N34" s="366">
        <f t="shared" si="7"/>
        <v>0</v>
      </c>
      <c r="O34" s="366">
        <f t="shared" si="7"/>
        <v>0</v>
      </c>
      <c r="P34" s="367">
        <f t="shared" si="7"/>
        <v>0</v>
      </c>
    </row>
    <row r="35" spans="1:16" ht="14.25">
      <c r="A35" s="38" t="str">
        <f t="shared" si="1"/>
        <v>702</v>
      </c>
      <c r="B35" s="403" t="s">
        <v>370</v>
      </c>
      <c r="C35" s="144" t="str">
        <f t="shared" si="2"/>
        <v>2A110</v>
      </c>
      <c r="D35" s="437"/>
      <c r="E35" s="412" t="s">
        <v>146</v>
      </c>
      <c r="F35" s="433"/>
      <c r="G35" s="438" t="s">
        <v>147</v>
      </c>
      <c r="H35" s="375">
        <f>SUM(H36:H41)</f>
        <v>0</v>
      </c>
      <c r="I35" s="372">
        <f>SUM(I36:I41)</f>
        <v>0</v>
      </c>
      <c r="J35" s="357">
        <f t="shared" ref="J35:P35" si="8">SUM(J36:J41)</f>
        <v>0</v>
      </c>
      <c r="K35" s="357">
        <f t="shared" si="8"/>
        <v>0</v>
      </c>
      <c r="L35" s="357">
        <f t="shared" si="8"/>
        <v>0</v>
      </c>
      <c r="M35" s="357">
        <f t="shared" si="8"/>
        <v>0</v>
      </c>
      <c r="N35" s="357">
        <f t="shared" si="8"/>
        <v>0</v>
      </c>
      <c r="O35" s="357">
        <f t="shared" si="8"/>
        <v>0</v>
      </c>
      <c r="P35" s="361">
        <f t="shared" si="8"/>
        <v>0</v>
      </c>
    </row>
    <row r="36" spans="1:16" ht="14.25">
      <c r="A36" s="38" t="str">
        <f t="shared" si="1"/>
        <v>702</v>
      </c>
      <c r="B36" s="403" t="s">
        <v>370</v>
      </c>
      <c r="C36" s="144" t="str">
        <f t="shared" si="2"/>
        <v>2A111</v>
      </c>
      <c r="D36" s="427"/>
      <c r="E36" s="405"/>
      <c r="F36" s="405" t="s">
        <v>148</v>
      </c>
      <c r="G36" s="426" t="s">
        <v>149</v>
      </c>
      <c r="H36" s="375">
        <f>VLOOKUP(C36,modello_la_min!C:U,19,FALSE)</f>
        <v>0</v>
      </c>
      <c r="I36" s="370"/>
      <c r="J36" s="116"/>
      <c r="K36" s="116"/>
      <c r="L36" s="116"/>
      <c r="M36" s="116"/>
      <c r="N36" s="116"/>
      <c r="O36" s="116"/>
      <c r="P36" s="360"/>
    </row>
    <row r="37" spans="1:16" ht="14.25">
      <c r="A37" s="38" t="str">
        <f t="shared" si="1"/>
        <v>702</v>
      </c>
      <c r="B37" s="403" t="s">
        <v>370</v>
      </c>
      <c r="C37" s="144" t="str">
        <f t="shared" si="2"/>
        <v>2A112</v>
      </c>
      <c r="D37" s="427"/>
      <c r="E37" s="405"/>
      <c r="F37" s="405" t="s">
        <v>150</v>
      </c>
      <c r="G37" s="426" t="s">
        <v>151</v>
      </c>
      <c r="H37" s="375">
        <f>VLOOKUP(C37,modello_la_min!C:U,19,FALSE)</f>
        <v>0</v>
      </c>
      <c r="I37" s="370"/>
      <c r="J37" s="116"/>
      <c r="K37" s="116"/>
      <c r="L37" s="116"/>
      <c r="M37" s="116"/>
      <c r="N37" s="116"/>
      <c r="O37" s="116"/>
      <c r="P37" s="360"/>
    </row>
    <row r="38" spans="1:16" ht="24">
      <c r="A38" s="38" t="str">
        <f t="shared" si="1"/>
        <v>702</v>
      </c>
      <c r="B38" s="403" t="s">
        <v>370</v>
      </c>
      <c r="C38" s="144" t="str">
        <f t="shared" si="2"/>
        <v>2A113</v>
      </c>
      <c r="D38" s="427"/>
      <c r="E38" s="405"/>
      <c r="F38" s="405" t="s">
        <v>152</v>
      </c>
      <c r="G38" s="426" t="s">
        <v>153</v>
      </c>
      <c r="H38" s="375">
        <f>VLOOKUP(C38,modello_la_min!C:U,19,FALSE)</f>
        <v>0</v>
      </c>
      <c r="I38" s="370"/>
      <c r="J38" s="116"/>
      <c r="K38" s="116"/>
      <c r="L38" s="116"/>
      <c r="M38" s="116"/>
      <c r="N38" s="116"/>
      <c r="O38" s="116"/>
      <c r="P38" s="360"/>
    </row>
    <row r="39" spans="1:16" ht="14.25">
      <c r="A39" s="38" t="str">
        <f t="shared" si="1"/>
        <v>702</v>
      </c>
      <c r="B39" s="403" t="s">
        <v>370</v>
      </c>
      <c r="C39" s="144" t="str">
        <f t="shared" si="2"/>
        <v>2A114</v>
      </c>
      <c r="D39" s="427"/>
      <c r="E39" s="405"/>
      <c r="F39" s="405" t="s">
        <v>154</v>
      </c>
      <c r="G39" s="426" t="s">
        <v>155</v>
      </c>
      <c r="H39" s="375">
        <f>VLOOKUP(C39,modello_la_min!C:U,19,FALSE)</f>
        <v>0</v>
      </c>
      <c r="I39" s="370"/>
      <c r="J39" s="116"/>
      <c r="K39" s="116"/>
      <c r="L39" s="116"/>
      <c r="M39" s="116"/>
      <c r="N39" s="116"/>
      <c r="O39" s="116"/>
      <c r="P39" s="360"/>
    </row>
    <row r="40" spans="1:16" ht="14.25">
      <c r="A40" s="38" t="str">
        <f t="shared" si="1"/>
        <v>702</v>
      </c>
      <c r="B40" s="403" t="s">
        <v>370</v>
      </c>
      <c r="C40" s="144" t="str">
        <f t="shared" si="2"/>
        <v>2A115</v>
      </c>
      <c r="D40" s="427"/>
      <c r="E40" s="405"/>
      <c r="F40" s="405" t="s">
        <v>156</v>
      </c>
      <c r="G40" s="439" t="s">
        <v>157</v>
      </c>
      <c r="H40" s="375">
        <f>VLOOKUP(C40,modello_la_min!C:U,19,FALSE)</f>
        <v>0</v>
      </c>
      <c r="I40" s="370"/>
      <c r="J40" s="116"/>
      <c r="K40" s="116"/>
      <c r="L40" s="116"/>
      <c r="M40" s="116"/>
      <c r="N40" s="116"/>
      <c r="O40" s="116"/>
      <c r="P40" s="360"/>
    </row>
    <row r="41" spans="1:16" ht="14.25">
      <c r="A41" s="38" t="str">
        <f t="shared" si="1"/>
        <v>702</v>
      </c>
      <c r="B41" s="403" t="s">
        <v>370</v>
      </c>
      <c r="C41" s="144" t="str">
        <f t="shared" si="2"/>
        <v>2A116</v>
      </c>
      <c r="D41" s="427"/>
      <c r="E41" s="405"/>
      <c r="F41" s="405" t="s">
        <v>158</v>
      </c>
      <c r="G41" s="426" t="s">
        <v>159</v>
      </c>
      <c r="H41" s="375">
        <f>VLOOKUP(C41,modello_la_min!C:U,19,FALSE)</f>
        <v>0</v>
      </c>
      <c r="I41" s="370"/>
      <c r="J41" s="116"/>
      <c r="K41" s="116"/>
      <c r="L41" s="116"/>
      <c r="M41" s="116"/>
      <c r="N41" s="116"/>
      <c r="O41" s="116"/>
      <c r="P41" s="360"/>
    </row>
    <row r="42" spans="1:16" ht="14.25">
      <c r="A42" s="38" t="str">
        <f t="shared" si="1"/>
        <v>702</v>
      </c>
      <c r="B42" s="403" t="s">
        <v>370</v>
      </c>
      <c r="C42" s="144" t="str">
        <f t="shared" si="2"/>
        <v>2A120</v>
      </c>
      <c r="D42" s="437"/>
      <c r="E42" s="412" t="s">
        <v>160</v>
      </c>
      <c r="F42" s="405"/>
      <c r="G42" s="438" t="s">
        <v>161</v>
      </c>
      <c r="H42" s="375">
        <f>SUM(H43:H47)</f>
        <v>0</v>
      </c>
      <c r="I42" s="372">
        <f>SUM(I43:I47)</f>
        <v>0</v>
      </c>
      <c r="J42" s="357">
        <f t="shared" ref="J42:P42" si="9">SUM(J43:J47)</f>
        <v>0</v>
      </c>
      <c r="K42" s="357">
        <f t="shared" si="9"/>
        <v>0</v>
      </c>
      <c r="L42" s="357">
        <f t="shared" si="9"/>
        <v>0</v>
      </c>
      <c r="M42" s="357">
        <f t="shared" si="9"/>
        <v>0</v>
      </c>
      <c r="N42" s="357">
        <f t="shared" si="9"/>
        <v>0</v>
      </c>
      <c r="O42" s="357">
        <f t="shared" si="9"/>
        <v>0</v>
      </c>
      <c r="P42" s="361">
        <f t="shared" si="9"/>
        <v>0</v>
      </c>
    </row>
    <row r="43" spans="1:16" ht="14.25">
      <c r="A43" s="38" t="str">
        <f t="shared" si="1"/>
        <v>702</v>
      </c>
      <c r="B43" s="403" t="s">
        <v>370</v>
      </c>
      <c r="C43" s="144" t="str">
        <f t="shared" si="2"/>
        <v>2A121</v>
      </c>
      <c r="D43" s="427"/>
      <c r="E43" s="405"/>
      <c r="F43" s="405" t="s">
        <v>162</v>
      </c>
      <c r="G43" s="426" t="s">
        <v>163</v>
      </c>
      <c r="H43" s="375">
        <f>VLOOKUP(C43,modello_la_min!C:U,19,FALSE)</f>
        <v>0</v>
      </c>
      <c r="I43" s="370"/>
      <c r="J43" s="116"/>
      <c r="K43" s="116"/>
      <c r="L43" s="116"/>
      <c r="M43" s="116"/>
      <c r="N43" s="116"/>
      <c r="O43" s="116"/>
      <c r="P43" s="360"/>
    </row>
    <row r="44" spans="1:16" ht="14.25">
      <c r="A44" s="38" t="str">
        <f t="shared" si="1"/>
        <v>702</v>
      </c>
      <c r="B44" s="403" t="s">
        <v>370</v>
      </c>
      <c r="C44" s="144" t="str">
        <f t="shared" si="2"/>
        <v>2A122</v>
      </c>
      <c r="D44" s="427"/>
      <c r="E44" s="405"/>
      <c r="F44" s="405" t="s">
        <v>164</v>
      </c>
      <c r="G44" s="426" t="s">
        <v>165</v>
      </c>
      <c r="H44" s="375">
        <f>VLOOKUP(C44,modello_la_min!C:U,19,FALSE)</f>
        <v>0</v>
      </c>
      <c r="I44" s="370"/>
      <c r="J44" s="116"/>
      <c r="K44" s="116"/>
      <c r="L44" s="116"/>
      <c r="M44" s="116"/>
      <c r="N44" s="116"/>
      <c r="O44" s="116"/>
      <c r="P44" s="360"/>
    </row>
    <row r="45" spans="1:16" ht="14.25">
      <c r="A45" s="38" t="str">
        <f t="shared" si="1"/>
        <v>702</v>
      </c>
      <c r="B45" s="403" t="s">
        <v>370</v>
      </c>
      <c r="C45" s="144" t="str">
        <f t="shared" si="2"/>
        <v>2A123</v>
      </c>
      <c r="D45" s="427"/>
      <c r="E45" s="405"/>
      <c r="F45" s="405" t="s">
        <v>166</v>
      </c>
      <c r="G45" s="426" t="s">
        <v>167</v>
      </c>
      <c r="H45" s="375">
        <f>VLOOKUP(C45,modello_la_min!C:U,19,FALSE)</f>
        <v>0</v>
      </c>
      <c r="I45" s="370"/>
      <c r="J45" s="116"/>
      <c r="K45" s="116"/>
      <c r="L45" s="116"/>
      <c r="M45" s="116"/>
      <c r="N45" s="116"/>
      <c r="O45" s="116"/>
      <c r="P45" s="360"/>
    </row>
    <row r="46" spans="1:16" ht="14.25">
      <c r="A46" s="38" t="str">
        <f t="shared" si="1"/>
        <v>702</v>
      </c>
      <c r="B46" s="403" t="s">
        <v>370</v>
      </c>
      <c r="C46" s="144" t="str">
        <f t="shared" si="2"/>
        <v>2A124</v>
      </c>
      <c r="D46" s="427"/>
      <c r="E46" s="405"/>
      <c r="F46" s="405" t="s">
        <v>168</v>
      </c>
      <c r="G46" s="439" t="s">
        <v>169</v>
      </c>
      <c r="H46" s="375">
        <f>VLOOKUP(C46,modello_la_min!C:U,19,FALSE)</f>
        <v>0</v>
      </c>
      <c r="I46" s="370"/>
      <c r="J46" s="116"/>
      <c r="K46" s="116"/>
      <c r="L46" s="116"/>
      <c r="M46" s="116"/>
      <c r="N46" s="116"/>
      <c r="O46" s="116"/>
      <c r="P46" s="360"/>
    </row>
    <row r="47" spans="1:16" ht="14.25">
      <c r="A47" s="38" t="str">
        <f t="shared" si="1"/>
        <v>702</v>
      </c>
      <c r="B47" s="403" t="s">
        <v>370</v>
      </c>
      <c r="C47" s="144" t="str">
        <f t="shared" si="2"/>
        <v>2A125</v>
      </c>
      <c r="D47" s="427"/>
      <c r="E47" s="405"/>
      <c r="F47" s="405" t="s">
        <v>170</v>
      </c>
      <c r="G47" s="426" t="s">
        <v>171</v>
      </c>
      <c r="H47" s="375">
        <f>VLOOKUP(C47,modello_la_min!C:U,19,FALSE)</f>
        <v>0</v>
      </c>
      <c r="I47" s="370"/>
      <c r="J47" s="116"/>
      <c r="K47" s="116"/>
      <c r="L47" s="116"/>
      <c r="M47" s="116"/>
      <c r="N47" s="116"/>
      <c r="O47" s="116"/>
      <c r="P47" s="360"/>
    </row>
    <row r="48" spans="1:16" ht="14.25">
      <c r="A48" s="38" t="str">
        <f t="shared" si="1"/>
        <v>702</v>
      </c>
      <c r="B48" s="403" t="s">
        <v>370</v>
      </c>
      <c r="C48" s="144" t="str">
        <f t="shared" si="2"/>
        <v>2A130</v>
      </c>
      <c r="D48" s="437"/>
      <c r="E48" s="412" t="s">
        <v>172</v>
      </c>
      <c r="F48" s="405"/>
      <c r="G48" s="423" t="s">
        <v>173</v>
      </c>
      <c r="H48" s="375">
        <f>H49+H50</f>
        <v>214613</v>
      </c>
      <c r="I48" s="372">
        <f>I49+I50</f>
        <v>0</v>
      </c>
      <c r="J48" s="357">
        <f t="shared" ref="J48:P48" si="10">J49+J50</f>
        <v>0</v>
      </c>
      <c r="K48" s="357">
        <f t="shared" si="10"/>
        <v>0</v>
      </c>
      <c r="L48" s="357">
        <f t="shared" si="10"/>
        <v>0</v>
      </c>
      <c r="M48" s="357">
        <f t="shared" si="10"/>
        <v>0</v>
      </c>
      <c r="N48" s="357">
        <f t="shared" si="10"/>
        <v>0</v>
      </c>
      <c r="O48" s="357">
        <f t="shared" si="10"/>
        <v>0</v>
      </c>
      <c r="P48" s="361">
        <f t="shared" si="10"/>
        <v>0</v>
      </c>
    </row>
    <row r="49" spans="1:16" ht="14.25">
      <c r="A49" s="38" t="str">
        <f t="shared" si="1"/>
        <v>702</v>
      </c>
      <c r="B49" s="403" t="s">
        <v>370</v>
      </c>
      <c r="C49" s="144" t="str">
        <f t="shared" si="2"/>
        <v>2A131</v>
      </c>
      <c r="D49" s="427"/>
      <c r="E49" s="405"/>
      <c r="F49" s="405" t="s">
        <v>174</v>
      </c>
      <c r="G49" s="439" t="s">
        <v>175</v>
      </c>
      <c r="H49" s="375">
        <f>VLOOKUP(C49,modello_la_min!C:U,19,FALSE)</f>
        <v>0</v>
      </c>
      <c r="I49" s="370"/>
      <c r="J49" s="116"/>
      <c r="K49" s="116"/>
      <c r="L49" s="116"/>
      <c r="M49" s="116"/>
      <c r="N49" s="116"/>
      <c r="O49" s="116"/>
      <c r="P49" s="360"/>
    </row>
    <row r="50" spans="1:16" ht="15" thickBot="1">
      <c r="A50" s="38" t="str">
        <f t="shared" si="1"/>
        <v>702</v>
      </c>
      <c r="B50" s="403" t="s">
        <v>370</v>
      </c>
      <c r="C50" s="144" t="str">
        <f t="shared" si="2"/>
        <v>2A132</v>
      </c>
      <c r="D50" s="507"/>
      <c r="E50" s="500"/>
      <c r="F50" s="500" t="s">
        <v>176</v>
      </c>
      <c r="G50" s="501" t="s">
        <v>177</v>
      </c>
      <c r="H50" s="381">
        <f>VLOOKUP(C50,modello_la_min!C:U,19,FALSE)</f>
        <v>214613</v>
      </c>
      <c r="I50" s="373"/>
      <c r="J50" s="368"/>
      <c r="K50" s="368"/>
      <c r="L50" s="368"/>
      <c r="M50" s="368"/>
      <c r="N50" s="368"/>
      <c r="O50" s="368"/>
      <c r="P50" s="369"/>
    </row>
    <row r="51" spans="1:16" ht="15" thickBot="1">
      <c r="A51" s="38" t="str">
        <f t="shared" si="1"/>
        <v>702</v>
      </c>
      <c r="B51" s="403" t="s">
        <v>370</v>
      </c>
      <c r="C51" s="144" t="str">
        <f t="shared" si="2"/>
        <v>2B100</v>
      </c>
      <c r="D51" s="539" t="s">
        <v>178</v>
      </c>
      <c r="E51" s="570"/>
      <c r="F51" s="571"/>
      <c r="G51" s="541" t="s">
        <v>179</v>
      </c>
      <c r="H51" s="572">
        <f>VLOOKUP(C51,modello_la_min!C:U,19,FALSE)</f>
        <v>0</v>
      </c>
      <c r="I51" s="573"/>
      <c r="J51" s="564"/>
      <c r="K51" s="564"/>
      <c r="L51" s="564"/>
      <c r="M51" s="564"/>
      <c r="N51" s="564"/>
      <c r="O51" s="564"/>
      <c r="P51" s="565"/>
    </row>
    <row r="52" spans="1:16" ht="15" thickBot="1">
      <c r="A52" s="38" t="str">
        <f t="shared" si="1"/>
        <v>702</v>
      </c>
      <c r="B52" s="403" t="s">
        <v>370</v>
      </c>
      <c r="C52" s="144" t="str">
        <f t="shared" si="2"/>
        <v>2C100</v>
      </c>
      <c r="D52" s="492" t="s">
        <v>180</v>
      </c>
      <c r="E52" s="510"/>
      <c r="F52" s="510"/>
      <c r="G52" s="494" t="s">
        <v>181</v>
      </c>
      <c r="H52" s="376">
        <f>VLOOKUP(C52,modello_la_min!C:U,19,FALSE)</f>
        <v>0</v>
      </c>
      <c r="I52" s="371"/>
      <c r="J52" s="364"/>
      <c r="K52" s="364"/>
      <c r="L52" s="364"/>
      <c r="M52" s="364"/>
      <c r="N52" s="364"/>
      <c r="O52" s="364"/>
      <c r="P52" s="365"/>
    </row>
    <row r="53" spans="1:16" ht="15" thickBot="1">
      <c r="A53" s="38" t="str">
        <f t="shared" si="1"/>
        <v>702</v>
      </c>
      <c r="B53" s="403" t="s">
        <v>370</v>
      </c>
      <c r="C53" s="144" t="str">
        <f t="shared" si="2"/>
        <v>2D100</v>
      </c>
      <c r="D53" s="539" t="s">
        <v>182</v>
      </c>
      <c r="E53" s="571"/>
      <c r="F53" s="571"/>
      <c r="G53" s="541" t="s">
        <v>183</v>
      </c>
      <c r="H53" s="572">
        <f>VLOOKUP(C53,modello_la_min!C:U,19,FALSE)</f>
        <v>1300635</v>
      </c>
      <c r="I53" s="573"/>
      <c r="J53" s="564"/>
      <c r="K53" s="564"/>
      <c r="L53" s="564"/>
      <c r="M53" s="564"/>
      <c r="N53" s="564"/>
      <c r="O53" s="564"/>
      <c r="P53" s="565"/>
    </row>
    <row r="54" spans="1:16" ht="14.25">
      <c r="A54" s="38" t="str">
        <f t="shared" si="1"/>
        <v>702</v>
      </c>
      <c r="B54" s="403" t="s">
        <v>370</v>
      </c>
      <c r="C54" s="144" t="str">
        <f t="shared" si="2"/>
        <v>2E100</v>
      </c>
      <c r="D54" s="471" t="s">
        <v>184</v>
      </c>
      <c r="E54" s="472"/>
      <c r="F54" s="472"/>
      <c r="G54" s="421" t="s">
        <v>185</v>
      </c>
      <c r="H54" s="374">
        <f>H55+H56+H59</f>
        <v>24720600</v>
      </c>
      <c r="I54" s="379">
        <f>I55+I56+I59</f>
        <v>1072328</v>
      </c>
      <c r="J54" s="366">
        <f t="shared" ref="J54:P54" si="11">J55+J56+J59</f>
        <v>0</v>
      </c>
      <c r="K54" s="366">
        <f t="shared" si="11"/>
        <v>0</v>
      </c>
      <c r="L54" s="366">
        <f t="shared" si="11"/>
        <v>0</v>
      </c>
      <c r="M54" s="366">
        <f t="shared" si="11"/>
        <v>0</v>
      </c>
      <c r="N54" s="366">
        <f t="shared" si="11"/>
        <v>0</v>
      </c>
      <c r="O54" s="366">
        <f t="shared" si="11"/>
        <v>0</v>
      </c>
      <c r="P54" s="367">
        <f t="shared" si="11"/>
        <v>0</v>
      </c>
    </row>
    <row r="55" spans="1:16" ht="14.25">
      <c r="A55" s="38" t="str">
        <f t="shared" si="1"/>
        <v>702</v>
      </c>
      <c r="B55" s="403" t="s">
        <v>370</v>
      </c>
      <c r="C55" s="144" t="str">
        <f t="shared" si="2"/>
        <v>2E110</v>
      </c>
      <c r="D55" s="440"/>
      <c r="E55" s="435" t="s">
        <v>186</v>
      </c>
      <c r="F55" s="436"/>
      <c r="G55" s="423" t="s">
        <v>187</v>
      </c>
      <c r="H55" s="375">
        <f>VLOOKUP(C55,modello_la_min!C:U,19,FALSE)</f>
        <v>0</v>
      </c>
      <c r="I55" s="370"/>
      <c r="J55" s="116"/>
      <c r="K55" s="116"/>
      <c r="L55" s="116"/>
      <c r="M55" s="116"/>
      <c r="N55" s="116"/>
      <c r="O55" s="116"/>
      <c r="P55" s="360"/>
    </row>
    <row r="56" spans="1:16" ht="27">
      <c r="A56" s="38" t="str">
        <f t="shared" si="1"/>
        <v>702</v>
      </c>
      <c r="B56" s="403" t="s">
        <v>370</v>
      </c>
      <c r="C56" s="144" t="str">
        <f t="shared" si="2"/>
        <v>2E120</v>
      </c>
      <c r="D56" s="440"/>
      <c r="E56" s="435" t="s">
        <v>188</v>
      </c>
      <c r="F56" s="436"/>
      <c r="G56" s="423" t="s">
        <v>189</v>
      </c>
      <c r="H56" s="375">
        <f>H57+H58</f>
        <v>1658827</v>
      </c>
      <c r="I56" s="372">
        <f>I57+I58</f>
        <v>18536</v>
      </c>
      <c r="J56" s="357">
        <f t="shared" ref="J56:P56" si="12">J57+J58</f>
        <v>0</v>
      </c>
      <c r="K56" s="357">
        <f t="shared" si="12"/>
        <v>0</v>
      </c>
      <c r="L56" s="357">
        <f t="shared" si="12"/>
        <v>0</v>
      </c>
      <c r="M56" s="357">
        <f t="shared" si="12"/>
        <v>0</v>
      </c>
      <c r="N56" s="357">
        <f t="shared" si="12"/>
        <v>0</v>
      </c>
      <c r="O56" s="357">
        <f t="shared" si="12"/>
        <v>0</v>
      </c>
      <c r="P56" s="361">
        <f t="shared" si="12"/>
        <v>0</v>
      </c>
    </row>
    <row r="57" spans="1:16" ht="24">
      <c r="A57" s="38" t="str">
        <f t="shared" si="1"/>
        <v>702</v>
      </c>
      <c r="B57" s="403" t="s">
        <v>370</v>
      </c>
      <c r="C57" s="144" t="str">
        <f t="shared" si="2"/>
        <v>2E121</v>
      </c>
      <c r="D57" s="441"/>
      <c r="E57" s="414"/>
      <c r="F57" s="414" t="s">
        <v>190</v>
      </c>
      <c r="G57" s="426" t="s">
        <v>191</v>
      </c>
      <c r="H57" s="375">
        <f>VLOOKUP(C57,modello_la_min!C:U,19,FALSE)</f>
        <v>1658827</v>
      </c>
      <c r="I57" s="370">
        <v>18536</v>
      </c>
      <c r="J57" s="116"/>
      <c r="K57" s="116"/>
      <c r="L57" s="116"/>
      <c r="M57" s="116"/>
      <c r="N57" s="116"/>
      <c r="O57" s="116"/>
      <c r="P57" s="360"/>
    </row>
    <row r="58" spans="1:16" ht="24">
      <c r="A58" s="38" t="str">
        <f t="shared" si="1"/>
        <v>702</v>
      </c>
      <c r="B58" s="403" t="s">
        <v>370</v>
      </c>
      <c r="C58" s="144" t="str">
        <f t="shared" si="2"/>
        <v>2E122</v>
      </c>
      <c r="D58" s="441"/>
      <c r="E58" s="414"/>
      <c r="F58" s="414" t="s">
        <v>192</v>
      </c>
      <c r="G58" s="426" t="s">
        <v>193</v>
      </c>
      <c r="H58" s="375">
        <f>VLOOKUP(C58,modello_la_min!C:U,19,FALSE)</f>
        <v>0</v>
      </c>
      <c r="I58" s="370"/>
      <c r="J58" s="116"/>
      <c r="K58" s="116"/>
      <c r="L58" s="116"/>
      <c r="M58" s="116"/>
      <c r="N58" s="116"/>
      <c r="O58" s="116"/>
      <c r="P58" s="360"/>
    </row>
    <row r="59" spans="1:16" ht="27.75" thickBot="1">
      <c r="A59" s="38" t="str">
        <f t="shared" si="1"/>
        <v>702</v>
      </c>
      <c r="B59" s="403" t="s">
        <v>370</v>
      </c>
      <c r="C59" s="144" t="str">
        <f t="shared" si="2"/>
        <v>2E130</v>
      </c>
      <c r="D59" s="513"/>
      <c r="E59" s="514" t="s">
        <v>194</v>
      </c>
      <c r="F59" s="515"/>
      <c r="G59" s="488" t="s">
        <v>195</v>
      </c>
      <c r="H59" s="381">
        <f>VLOOKUP(C59,modello_la_min!C:U,19,FALSE)</f>
        <v>23061773</v>
      </c>
      <c r="I59" s="373">
        <v>1053792</v>
      </c>
      <c r="J59" s="368"/>
      <c r="K59" s="368"/>
      <c r="L59" s="368"/>
      <c r="M59" s="368"/>
      <c r="N59" s="368"/>
      <c r="O59" s="368"/>
      <c r="P59" s="369"/>
    </row>
    <row r="60" spans="1:16" ht="14.25">
      <c r="A60" s="38" t="str">
        <f t="shared" si="1"/>
        <v>702</v>
      </c>
      <c r="B60" s="403" t="s">
        <v>370</v>
      </c>
      <c r="C60" s="144" t="str">
        <f t="shared" si="2"/>
        <v>2F100</v>
      </c>
      <c r="D60" s="471" t="s">
        <v>196</v>
      </c>
      <c r="E60" s="472"/>
      <c r="F60" s="472"/>
      <c r="G60" s="542" t="s">
        <v>197</v>
      </c>
      <c r="H60" s="374">
        <f>H61</f>
        <v>0</v>
      </c>
      <c r="I60" s="626">
        <f>I61+I65</f>
        <v>0</v>
      </c>
      <c r="J60" s="626">
        <f t="shared" ref="J60:P60" si="13">J61+J65</f>
        <v>0</v>
      </c>
      <c r="K60" s="626">
        <f t="shared" si="13"/>
        <v>0</v>
      </c>
      <c r="L60" s="626">
        <f t="shared" si="13"/>
        <v>0</v>
      </c>
      <c r="M60" s="626">
        <f t="shared" si="13"/>
        <v>0</v>
      </c>
      <c r="N60" s="626">
        <f t="shared" si="13"/>
        <v>0</v>
      </c>
      <c r="O60" s="626">
        <f t="shared" si="13"/>
        <v>0</v>
      </c>
      <c r="P60" s="626">
        <f t="shared" si="13"/>
        <v>0</v>
      </c>
    </row>
    <row r="61" spans="1:16" ht="14.25">
      <c r="A61" s="38" t="str">
        <f t="shared" si="1"/>
        <v>702</v>
      </c>
      <c r="B61" s="403" t="s">
        <v>370</v>
      </c>
      <c r="C61" s="144" t="str">
        <f t="shared" si="2"/>
        <v>2F110</v>
      </c>
      <c r="D61" s="440"/>
      <c r="E61" s="435" t="s">
        <v>198</v>
      </c>
      <c r="F61" s="434"/>
      <c r="G61" s="423" t="s">
        <v>199</v>
      </c>
      <c r="H61" s="375">
        <f>H62+H63+H64+H65</f>
        <v>0</v>
      </c>
      <c r="I61" s="625">
        <f>I62+I63+I64</f>
        <v>0</v>
      </c>
      <c r="J61" s="625">
        <f t="shared" ref="J61:P61" si="14">J62+J63+J64</f>
        <v>0</v>
      </c>
      <c r="K61" s="625">
        <f t="shared" si="14"/>
        <v>0</v>
      </c>
      <c r="L61" s="625">
        <f t="shared" si="14"/>
        <v>0</v>
      </c>
      <c r="M61" s="625">
        <f t="shared" si="14"/>
        <v>0</v>
      </c>
      <c r="N61" s="625">
        <f t="shared" si="14"/>
        <v>0</v>
      </c>
      <c r="O61" s="625">
        <f t="shared" si="14"/>
        <v>0</v>
      </c>
      <c r="P61" s="625">
        <f t="shared" si="14"/>
        <v>0</v>
      </c>
    </row>
    <row r="62" spans="1:16" ht="27">
      <c r="A62" s="38" t="str">
        <f t="shared" si="1"/>
        <v>702</v>
      </c>
      <c r="B62" s="403" t="s">
        <v>370</v>
      </c>
      <c r="C62" s="144" t="str">
        <f t="shared" si="2"/>
        <v>2F111</v>
      </c>
      <c r="D62" s="440"/>
      <c r="E62" s="435"/>
      <c r="F62" s="414" t="s">
        <v>200</v>
      </c>
      <c r="G62" s="423" t="s">
        <v>201</v>
      </c>
      <c r="H62" s="375">
        <f>VLOOKUP(C62,modello_la_min!C:U,19,FALSE)</f>
        <v>0</v>
      </c>
      <c r="I62" s="370"/>
      <c r="J62" s="116"/>
      <c r="K62" s="116"/>
      <c r="L62" s="116"/>
      <c r="M62" s="116"/>
      <c r="N62" s="116"/>
      <c r="O62" s="116"/>
      <c r="P62" s="360"/>
    </row>
    <row r="63" spans="1:16" ht="27">
      <c r="A63" s="38" t="str">
        <f t="shared" si="1"/>
        <v>702</v>
      </c>
      <c r="B63" s="403" t="s">
        <v>370</v>
      </c>
      <c r="C63" s="144" t="str">
        <f t="shared" si="2"/>
        <v>2F112</v>
      </c>
      <c r="D63" s="442"/>
      <c r="E63" s="435"/>
      <c r="F63" s="414" t="s">
        <v>202</v>
      </c>
      <c r="G63" s="423" t="s">
        <v>203</v>
      </c>
      <c r="H63" s="375">
        <f>VLOOKUP(C63,modello_la_min!C:U,19,FALSE)</f>
        <v>0</v>
      </c>
      <c r="I63" s="370"/>
      <c r="J63" s="116"/>
      <c r="K63" s="116"/>
      <c r="L63" s="116"/>
      <c r="M63" s="116"/>
      <c r="N63" s="116"/>
      <c r="O63" s="116"/>
      <c r="P63" s="360"/>
    </row>
    <row r="64" spans="1:16" ht="14.25">
      <c r="A64" s="38" t="str">
        <f t="shared" si="1"/>
        <v>702</v>
      </c>
      <c r="B64" s="403" t="s">
        <v>370</v>
      </c>
      <c r="C64" s="144" t="str">
        <f t="shared" si="2"/>
        <v>2F113</v>
      </c>
      <c r="D64" s="442"/>
      <c r="E64" s="435"/>
      <c r="F64" s="414" t="s">
        <v>204</v>
      </c>
      <c r="G64" s="423" t="s">
        <v>205</v>
      </c>
      <c r="H64" s="375">
        <f>VLOOKUP(C64,modello_la_min!C:U,19,FALSE)</f>
        <v>0</v>
      </c>
      <c r="I64" s="370"/>
      <c r="J64" s="116"/>
      <c r="K64" s="116"/>
      <c r="L64" s="116"/>
      <c r="M64" s="116"/>
      <c r="N64" s="116"/>
      <c r="O64" s="116"/>
      <c r="P64" s="360"/>
    </row>
    <row r="65" spans="1:16" ht="15.75" thickBot="1">
      <c r="A65" s="38" t="str">
        <f t="shared" si="1"/>
        <v>702</v>
      </c>
      <c r="B65" s="403" t="s">
        <v>370</v>
      </c>
      <c r="C65" s="144" t="str">
        <f t="shared" si="2"/>
        <v>2F120</v>
      </c>
      <c r="D65" s="574"/>
      <c r="E65" s="514" t="s">
        <v>206</v>
      </c>
      <c r="F65" s="514"/>
      <c r="G65" s="488" t="s">
        <v>207</v>
      </c>
      <c r="H65" s="381">
        <f>VLOOKUP(C65,modello_la_min!C:U,19,FALSE)</f>
        <v>0</v>
      </c>
      <c r="I65" s="373"/>
      <c r="J65" s="368"/>
      <c r="K65" s="368"/>
      <c r="L65" s="368"/>
      <c r="M65" s="368"/>
      <c r="N65" s="368"/>
      <c r="O65" s="368"/>
      <c r="P65" s="369"/>
    </row>
    <row r="66" spans="1:16" ht="14.25">
      <c r="A66" s="38" t="str">
        <f t="shared" si="1"/>
        <v>702</v>
      </c>
      <c r="B66" s="403" t="s">
        <v>370</v>
      </c>
      <c r="C66" s="144" t="str">
        <f t="shared" si="2"/>
        <v>2G100</v>
      </c>
      <c r="D66" s="471" t="s">
        <v>208</v>
      </c>
      <c r="E66" s="472"/>
      <c r="F66" s="472"/>
      <c r="G66" s="421" t="s">
        <v>209</v>
      </c>
      <c r="H66" s="374">
        <f>H67+H73+H79</f>
        <v>94108393</v>
      </c>
      <c r="I66" s="379">
        <f>I67+I73+I79</f>
        <v>1640268</v>
      </c>
      <c r="J66" s="366">
        <f t="shared" ref="J66:P66" si="15">J67+J73+J79</f>
        <v>0</v>
      </c>
      <c r="K66" s="366">
        <f t="shared" si="15"/>
        <v>0</v>
      </c>
      <c r="L66" s="366">
        <f t="shared" si="15"/>
        <v>0</v>
      </c>
      <c r="M66" s="366">
        <f t="shared" si="15"/>
        <v>10248068</v>
      </c>
      <c r="N66" s="366">
        <f t="shared" si="15"/>
        <v>0</v>
      </c>
      <c r="O66" s="366">
        <f t="shared" si="15"/>
        <v>0</v>
      </c>
      <c r="P66" s="367">
        <f t="shared" si="15"/>
        <v>0</v>
      </c>
    </row>
    <row r="67" spans="1:16" ht="27">
      <c r="A67" s="38" t="str">
        <f t="shared" si="1"/>
        <v>702</v>
      </c>
      <c r="B67" s="403" t="s">
        <v>370</v>
      </c>
      <c r="C67" s="144" t="str">
        <f t="shared" si="2"/>
        <v>2G110</v>
      </c>
      <c r="D67" s="440"/>
      <c r="E67" s="435" t="s">
        <v>210</v>
      </c>
      <c r="F67" s="436"/>
      <c r="G67" s="423" t="s">
        <v>211</v>
      </c>
      <c r="H67" s="375">
        <f>SUM(H68:H72)</f>
        <v>91344019</v>
      </c>
      <c r="I67" s="372">
        <f>SUM(I68:I72)</f>
        <v>1634885</v>
      </c>
      <c r="J67" s="357">
        <f t="shared" ref="J67:P67" si="16">SUM(J68:J72)</f>
        <v>0</v>
      </c>
      <c r="K67" s="357">
        <f t="shared" si="16"/>
        <v>0</v>
      </c>
      <c r="L67" s="357">
        <f t="shared" si="16"/>
        <v>0</v>
      </c>
      <c r="M67" s="357">
        <f t="shared" si="16"/>
        <v>10248068</v>
      </c>
      <c r="N67" s="357">
        <f t="shared" si="16"/>
        <v>0</v>
      </c>
      <c r="O67" s="357">
        <f t="shared" si="16"/>
        <v>0</v>
      </c>
      <c r="P67" s="361">
        <f t="shared" si="16"/>
        <v>0</v>
      </c>
    </row>
    <row r="68" spans="1:16" ht="24">
      <c r="A68" s="38" t="str">
        <f t="shared" si="1"/>
        <v>702</v>
      </c>
      <c r="B68" s="403" t="s">
        <v>370</v>
      </c>
      <c r="C68" s="144" t="str">
        <f t="shared" si="2"/>
        <v>2G111</v>
      </c>
      <c r="D68" s="441"/>
      <c r="E68" s="414"/>
      <c r="F68" s="414" t="s">
        <v>212</v>
      </c>
      <c r="G68" s="426" t="s">
        <v>213</v>
      </c>
      <c r="H68" s="375">
        <f>VLOOKUP(C68,modello_la_min!C:U,19,FALSE)</f>
        <v>10226973</v>
      </c>
      <c r="I68" s="370">
        <v>472998</v>
      </c>
      <c r="J68" s="116"/>
      <c r="K68" s="116"/>
      <c r="L68" s="116"/>
      <c r="M68" s="116">
        <v>477027</v>
      </c>
      <c r="N68" s="116"/>
      <c r="O68" s="116"/>
      <c r="P68" s="360"/>
    </row>
    <row r="69" spans="1:16" ht="24">
      <c r="A69" s="38" t="str">
        <f t="shared" si="1"/>
        <v>702</v>
      </c>
      <c r="B69" s="403" t="s">
        <v>370</v>
      </c>
      <c r="C69" s="144" t="str">
        <f t="shared" si="2"/>
        <v>2G112</v>
      </c>
      <c r="D69" s="441"/>
      <c r="E69" s="414"/>
      <c r="F69" s="414" t="s">
        <v>214</v>
      </c>
      <c r="G69" s="426" t="s">
        <v>215</v>
      </c>
      <c r="H69" s="375">
        <f>VLOOKUP(C69,modello_la_min!C:U,19,FALSE)</f>
        <v>13261484</v>
      </c>
      <c r="I69" s="370">
        <v>314035</v>
      </c>
      <c r="J69" s="116"/>
      <c r="K69" s="116"/>
      <c r="L69" s="116"/>
      <c r="M69" s="116">
        <v>763218</v>
      </c>
      <c r="N69" s="116"/>
      <c r="O69" s="116"/>
      <c r="P69" s="360"/>
    </row>
    <row r="70" spans="1:16" ht="24">
      <c r="A70" s="38" t="str">
        <f t="shared" si="1"/>
        <v>702</v>
      </c>
      <c r="B70" s="403" t="s">
        <v>370</v>
      </c>
      <c r="C70" s="144" t="str">
        <f t="shared" si="2"/>
        <v>2G113</v>
      </c>
      <c r="D70" s="441"/>
      <c r="E70" s="414"/>
      <c r="F70" s="414" t="s">
        <v>216</v>
      </c>
      <c r="G70" s="426" t="s">
        <v>217</v>
      </c>
      <c r="H70" s="375">
        <f>VLOOKUP(C70,modello_la_min!C:U,19,FALSE)</f>
        <v>55934724</v>
      </c>
      <c r="I70" s="370">
        <v>223577</v>
      </c>
      <c r="J70" s="116"/>
      <c r="K70" s="116"/>
      <c r="L70" s="116"/>
      <c r="M70" s="116">
        <v>9007823</v>
      </c>
      <c r="N70" s="116"/>
      <c r="O70" s="116"/>
      <c r="P70" s="360"/>
    </row>
    <row r="71" spans="1:16" ht="24">
      <c r="A71" s="38" t="str">
        <f t="shared" si="1"/>
        <v>702</v>
      </c>
      <c r="B71" s="403" t="s">
        <v>370</v>
      </c>
      <c r="C71" s="144" t="str">
        <f t="shared" si="2"/>
        <v>2G114</v>
      </c>
      <c r="D71" s="441"/>
      <c r="E71" s="414"/>
      <c r="F71" s="414" t="s">
        <v>218</v>
      </c>
      <c r="G71" s="426" t="s">
        <v>219</v>
      </c>
      <c r="H71" s="375">
        <f>VLOOKUP(C71,modello_la_min!C:U,19,FALSE)</f>
        <v>11920838</v>
      </c>
      <c r="I71" s="370">
        <v>624275</v>
      </c>
      <c r="J71" s="116"/>
      <c r="K71" s="116"/>
      <c r="L71" s="116"/>
      <c r="M71" s="116"/>
      <c r="N71" s="116"/>
      <c r="O71" s="116"/>
      <c r="P71" s="360"/>
    </row>
    <row r="72" spans="1:16" ht="24">
      <c r="A72" s="38" t="str">
        <f t="shared" si="1"/>
        <v>702</v>
      </c>
      <c r="B72" s="403" t="s">
        <v>370</v>
      </c>
      <c r="C72" s="144" t="str">
        <f t="shared" si="2"/>
        <v>2G115</v>
      </c>
      <c r="D72" s="441"/>
      <c r="E72" s="414"/>
      <c r="F72" s="414" t="s">
        <v>220</v>
      </c>
      <c r="G72" s="426" t="s">
        <v>221</v>
      </c>
      <c r="H72" s="375">
        <f>VLOOKUP(C72,modello_la_min!C:U,19,FALSE)</f>
        <v>0</v>
      </c>
      <c r="I72" s="370"/>
      <c r="J72" s="116"/>
      <c r="K72" s="116"/>
      <c r="L72" s="116"/>
      <c r="M72" s="116"/>
      <c r="N72" s="116"/>
      <c r="O72" s="116"/>
      <c r="P72" s="360"/>
    </row>
    <row r="73" spans="1:16" ht="27">
      <c r="A73" s="38" t="str">
        <f t="shared" si="1"/>
        <v>702</v>
      </c>
      <c r="B73" s="403" t="s">
        <v>370</v>
      </c>
      <c r="C73" s="144" t="str">
        <f t="shared" si="2"/>
        <v>2G120</v>
      </c>
      <c r="D73" s="440"/>
      <c r="E73" s="435" t="s">
        <v>222</v>
      </c>
      <c r="F73" s="436"/>
      <c r="G73" s="423" t="s">
        <v>223</v>
      </c>
      <c r="H73" s="375">
        <f>SUM(H74:H78)</f>
        <v>2764374</v>
      </c>
      <c r="I73" s="372">
        <f>SUM(I74:I78)</f>
        <v>5383</v>
      </c>
      <c r="J73" s="357">
        <f t="shared" ref="J73:P73" si="17">SUM(J74:J78)</f>
        <v>0</v>
      </c>
      <c r="K73" s="357">
        <f t="shared" si="17"/>
        <v>0</v>
      </c>
      <c r="L73" s="357">
        <f t="shared" si="17"/>
        <v>0</v>
      </c>
      <c r="M73" s="357">
        <f t="shared" si="17"/>
        <v>0</v>
      </c>
      <c r="N73" s="357">
        <f t="shared" si="17"/>
        <v>0</v>
      </c>
      <c r="O73" s="357">
        <f t="shared" si="17"/>
        <v>0</v>
      </c>
      <c r="P73" s="361">
        <f t="shared" si="17"/>
        <v>0</v>
      </c>
    </row>
    <row r="74" spans="1:16" ht="24">
      <c r="A74" s="38" t="str">
        <f t="shared" si="1"/>
        <v>702</v>
      </c>
      <c r="B74" s="403" t="s">
        <v>370</v>
      </c>
      <c r="C74" s="144" t="str">
        <f t="shared" si="2"/>
        <v>2G121</v>
      </c>
      <c r="D74" s="441"/>
      <c r="E74" s="414"/>
      <c r="F74" s="414" t="s">
        <v>224</v>
      </c>
      <c r="G74" s="426" t="s">
        <v>225</v>
      </c>
      <c r="H74" s="375">
        <f>VLOOKUP(C74,modello_la_min!C:U,19,FALSE)</f>
        <v>0</v>
      </c>
      <c r="I74" s="370"/>
      <c r="J74" s="116"/>
      <c r="K74" s="116"/>
      <c r="L74" s="116"/>
      <c r="M74" s="116"/>
      <c r="N74" s="116"/>
      <c r="O74" s="116"/>
      <c r="P74" s="360"/>
    </row>
    <row r="75" spans="1:16" ht="24">
      <c r="A75" s="38" t="str">
        <f t="shared" si="1"/>
        <v>702</v>
      </c>
      <c r="B75" s="403" t="s">
        <v>370</v>
      </c>
      <c r="C75" s="144" t="str">
        <f t="shared" si="2"/>
        <v>2G122</v>
      </c>
      <c r="D75" s="441"/>
      <c r="E75" s="414"/>
      <c r="F75" s="414" t="s">
        <v>226</v>
      </c>
      <c r="G75" s="426" t="s">
        <v>227</v>
      </c>
      <c r="H75" s="375">
        <f>VLOOKUP(C75,modello_la_min!C:U,19,FALSE)</f>
        <v>0</v>
      </c>
      <c r="I75" s="370"/>
      <c r="J75" s="116"/>
      <c r="K75" s="116"/>
      <c r="L75" s="116"/>
      <c r="M75" s="116"/>
      <c r="N75" s="116"/>
      <c r="O75" s="116"/>
      <c r="P75" s="360"/>
    </row>
    <row r="76" spans="1:16" ht="24">
      <c r="A76" s="38" t="str">
        <f t="shared" si="1"/>
        <v>702</v>
      </c>
      <c r="B76" s="403" t="s">
        <v>370</v>
      </c>
      <c r="C76" s="144" t="str">
        <f t="shared" si="2"/>
        <v>2G123</v>
      </c>
      <c r="D76" s="441"/>
      <c r="E76" s="414"/>
      <c r="F76" s="414" t="s">
        <v>228</v>
      </c>
      <c r="G76" s="426" t="s">
        <v>229</v>
      </c>
      <c r="H76" s="375">
        <f>VLOOKUP(C76,modello_la_min!C:U,19,FALSE)</f>
        <v>2764374</v>
      </c>
      <c r="I76" s="370">
        <v>5383</v>
      </c>
      <c r="J76" s="116"/>
      <c r="K76" s="116"/>
      <c r="L76" s="116"/>
      <c r="M76" s="116"/>
      <c r="N76" s="116"/>
      <c r="O76" s="116"/>
      <c r="P76" s="360"/>
    </row>
    <row r="77" spans="1:16" ht="36">
      <c r="A77" s="38" t="str">
        <f t="shared" si="1"/>
        <v>702</v>
      </c>
      <c r="B77" s="403" t="s">
        <v>370</v>
      </c>
      <c r="C77" s="144" t="str">
        <f t="shared" si="2"/>
        <v>2G124</v>
      </c>
      <c r="D77" s="441"/>
      <c r="E77" s="414"/>
      <c r="F77" s="414" t="s">
        <v>230</v>
      </c>
      <c r="G77" s="426" t="s">
        <v>231</v>
      </c>
      <c r="H77" s="375">
        <f>VLOOKUP(C77,modello_la_min!C:U,19,FALSE)</f>
        <v>0</v>
      </c>
      <c r="I77" s="370"/>
      <c r="J77" s="116"/>
      <c r="K77" s="116"/>
      <c r="L77" s="116"/>
      <c r="M77" s="116"/>
      <c r="N77" s="116"/>
      <c r="O77" s="116"/>
      <c r="P77" s="360"/>
    </row>
    <row r="78" spans="1:16" ht="36">
      <c r="A78" s="38" t="str">
        <f t="shared" si="1"/>
        <v>702</v>
      </c>
      <c r="B78" s="403" t="s">
        <v>370</v>
      </c>
      <c r="C78" s="144" t="str">
        <f t="shared" si="2"/>
        <v>2G125</v>
      </c>
      <c r="D78" s="441"/>
      <c r="E78" s="414"/>
      <c r="F78" s="414" t="s">
        <v>232</v>
      </c>
      <c r="G78" s="426" t="s">
        <v>233</v>
      </c>
      <c r="H78" s="375">
        <f>VLOOKUP(C78,modello_la_min!C:U,19,FALSE)</f>
        <v>0</v>
      </c>
      <c r="I78" s="370"/>
      <c r="J78" s="116"/>
      <c r="K78" s="116"/>
      <c r="L78" s="116"/>
      <c r="M78" s="116"/>
      <c r="N78" s="116"/>
      <c r="O78" s="116"/>
      <c r="P78" s="360"/>
    </row>
    <row r="79" spans="1:16" ht="15" thickBot="1">
      <c r="A79" s="38" t="str">
        <f t="shared" si="1"/>
        <v>702</v>
      </c>
      <c r="B79" s="403" t="s">
        <v>370</v>
      </c>
      <c r="C79" s="144" t="str">
        <f t="shared" si="2"/>
        <v>2G130</v>
      </c>
      <c r="D79" s="513"/>
      <c r="E79" s="514" t="s">
        <v>234</v>
      </c>
      <c r="F79" s="520"/>
      <c r="G79" s="488" t="s">
        <v>235</v>
      </c>
      <c r="H79" s="381">
        <f>VLOOKUP(C79,modello_la_min!C:U,19,FALSE)</f>
        <v>0</v>
      </c>
      <c r="I79" s="373"/>
      <c r="J79" s="368"/>
      <c r="K79" s="368"/>
      <c r="L79" s="368"/>
      <c r="M79" s="368"/>
      <c r="N79" s="368"/>
      <c r="O79" s="368"/>
      <c r="P79" s="369"/>
    </row>
    <row r="80" spans="1:16" ht="28.5">
      <c r="A80" s="38" t="str">
        <f t="shared" ref="A80:A126" si="18">$H$5</f>
        <v>702</v>
      </c>
      <c r="B80" s="403" t="s">
        <v>370</v>
      </c>
      <c r="C80" s="144" t="str">
        <f t="shared" si="2"/>
        <v>2H100</v>
      </c>
      <c r="D80" s="471" t="s">
        <v>236</v>
      </c>
      <c r="E80" s="472"/>
      <c r="F80" s="472"/>
      <c r="G80" s="421" t="s">
        <v>237</v>
      </c>
      <c r="H80" s="374">
        <f>H81+H84+H85+H86+H87+H88+H89</f>
        <v>36861179</v>
      </c>
      <c r="I80" s="379">
        <f t="shared" ref="I80:P80" si="19">I81+I84+I85+I86+I87+I88+I89</f>
        <v>33036</v>
      </c>
      <c r="J80" s="366">
        <f t="shared" si="19"/>
        <v>0</v>
      </c>
      <c r="K80" s="366">
        <f t="shared" si="19"/>
        <v>0</v>
      </c>
      <c r="L80" s="366">
        <f t="shared" si="19"/>
        <v>0</v>
      </c>
      <c r="M80" s="366">
        <f t="shared" si="19"/>
        <v>517392</v>
      </c>
      <c r="N80" s="366">
        <f t="shared" si="19"/>
        <v>0</v>
      </c>
      <c r="O80" s="366">
        <f t="shared" si="19"/>
        <v>0</v>
      </c>
      <c r="P80" s="367">
        <f t="shared" si="19"/>
        <v>0</v>
      </c>
    </row>
    <row r="81" spans="1:16" ht="27">
      <c r="A81" s="38" t="str">
        <f t="shared" si="18"/>
        <v>702</v>
      </c>
      <c r="B81" s="403" t="s">
        <v>370</v>
      </c>
      <c r="C81" s="144" t="str">
        <f t="shared" si="2"/>
        <v>2H110</v>
      </c>
      <c r="D81" s="440"/>
      <c r="E81" s="435" t="s">
        <v>238</v>
      </c>
      <c r="F81" s="436"/>
      <c r="G81" s="423" t="s">
        <v>239</v>
      </c>
      <c r="H81" s="375">
        <f>H82+H83</f>
        <v>254661</v>
      </c>
      <c r="I81" s="372">
        <f t="shared" ref="I81:P81" si="20">I82+I83</f>
        <v>0</v>
      </c>
      <c r="J81" s="357">
        <f t="shared" si="20"/>
        <v>0</v>
      </c>
      <c r="K81" s="357">
        <f t="shared" si="20"/>
        <v>0</v>
      </c>
      <c r="L81" s="357">
        <f t="shared" si="20"/>
        <v>0</v>
      </c>
      <c r="M81" s="357">
        <f t="shared" si="20"/>
        <v>0</v>
      </c>
      <c r="N81" s="357">
        <f t="shared" si="20"/>
        <v>0</v>
      </c>
      <c r="O81" s="357">
        <f t="shared" si="20"/>
        <v>0</v>
      </c>
      <c r="P81" s="361">
        <f t="shared" si="20"/>
        <v>0</v>
      </c>
    </row>
    <row r="82" spans="1:16" ht="14.25">
      <c r="A82" s="38" t="str">
        <f t="shared" si="18"/>
        <v>702</v>
      </c>
      <c r="B82" s="403" t="s">
        <v>370</v>
      </c>
      <c r="C82" s="144" t="str">
        <f t="shared" si="2"/>
        <v>2H111</v>
      </c>
      <c r="D82" s="441"/>
      <c r="E82" s="414"/>
      <c r="F82" s="414" t="s">
        <v>240</v>
      </c>
      <c r="G82" s="426" t="s">
        <v>241</v>
      </c>
      <c r="H82" s="375">
        <f>VLOOKUP(C82,modello_la_min!C:U,19,FALSE)</f>
        <v>0</v>
      </c>
      <c r="I82" s="370"/>
      <c r="J82" s="116"/>
      <c r="K82" s="116"/>
      <c r="L82" s="116"/>
      <c r="M82" s="116"/>
      <c r="N82" s="116"/>
      <c r="O82" s="116"/>
      <c r="P82" s="360"/>
    </row>
    <row r="83" spans="1:16" ht="14.25">
      <c r="A83" s="38" t="str">
        <f t="shared" si="18"/>
        <v>702</v>
      </c>
      <c r="B83" s="403" t="s">
        <v>370</v>
      </c>
      <c r="C83" s="144" t="str">
        <f t="shared" ref="C83:C126" si="21">IF(F83="",IF(E83="",D83,E83),F83)</f>
        <v>2H112</v>
      </c>
      <c r="D83" s="441"/>
      <c r="E83" s="414"/>
      <c r="F83" s="414" t="s">
        <v>242</v>
      </c>
      <c r="G83" s="426" t="s">
        <v>243</v>
      </c>
      <c r="H83" s="375">
        <f>VLOOKUP(C83,modello_la_min!C:U,19,FALSE)</f>
        <v>254661</v>
      </c>
      <c r="I83" s="370"/>
      <c r="J83" s="116"/>
      <c r="K83" s="116"/>
      <c r="L83" s="116"/>
      <c r="M83" s="116"/>
      <c r="N83" s="116"/>
      <c r="O83" s="116"/>
      <c r="P83" s="360"/>
    </row>
    <row r="84" spans="1:16" ht="40.5">
      <c r="A84" s="38" t="str">
        <f t="shared" si="18"/>
        <v>702</v>
      </c>
      <c r="B84" s="403" t="s">
        <v>370</v>
      </c>
      <c r="C84" s="144" t="str">
        <f t="shared" si="21"/>
        <v>2H120</v>
      </c>
      <c r="D84" s="441"/>
      <c r="E84" s="435" t="s">
        <v>244</v>
      </c>
      <c r="F84" s="414"/>
      <c r="G84" s="423" t="s">
        <v>245</v>
      </c>
      <c r="H84" s="375">
        <f>VLOOKUP(C84,modello_la_min!C:U,19,FALSE)</f>
        <v>12137565</v>
      </c>
      <c r="I84" s="370">
        <v>1395</v>
      </c>
      <c r="J84" s="116"/>
      <c r="K84" s="116"/>
      <c r="L84" s="116"/>
      <c r="M84" s="116">
        <v>453566</v>
      </c>
      <c r="N84" s="116"/>
      <c r="O84" s="116"/>
      <c r="P84" s="360"/>
    </row>
    <row r="85" spans="1:16" ht="40.5">
      <c r="A85" s="38" t="str">
        <f t="shared" si="18"/>
        <v>702</v>
      </c>
      <c r="B85" s="403" t="s">
        <v>370</v>
      </c>
      <c r="C85" s="144" t="str">
        <f t="shared" si="21"/>
        <v>2H130</v>
      </c>
      <c r="D85" s="440"/>
      <c r="E85" s="435" t="s">
        <v>246</v>
      </c>
      <c r="F85" s="436"/>
      <c r="G85" s="423" t="s">
        <v>247</v>
      </c>
      <c r="H85" s="375">
        <f>VLOOKUP(C85,modello_la_min!C:U,19,FALSE)</f>
        <v>2840289</v>
      </c>
      <c r="I85" s="370">
        <v>8178</v>
      </c>
      <c r="J85" s="116"/>
      <c r="K85" s="116"/>
      <c r="L85" s="116"/>
      <c r="M85" s="116"/>
      <c r="N85" s="116"/>
      <c r="O85" s="116"/>
      <c r="P85" s="360"/>
    </row>
    <row r="86" spans="1:16" ht="27">
      <c r="A86" s="38" t="str">
        <f t="shared" si="18"/>
        <v>702</v>
      </c>
      <c r="B86" s="403" t="s">
        <v>370</v>
      </c>
      <c r="C86" s="144" t="str">
        <f t="shared" si="21"/>
        <v>2H140</v>
      </c>
      <c r="D86" s="440"/>
      <c r="E86" s="435" t="s">
        <v>248</v>
      </c>
      <c r="F86" s="436"/>
      <c r="G86" s="423" t="s">
        <v>249</v>
      </c>
      <c r="H86" s="375">
        <f>VLOOKUP(C86,modello_la_min!C:U,19,FALSE)</f>
        <v>10541622</v>
      </c>
      <c r="I86" s="370">
        <v>13826</v>
      </c>
      <c r="J86" s="116"/>
      <c r="K86" s="116"/>
      <c r="L86" s="116"/>
      <c r="M86" s="116"/>
      <c r="N86" s="116"/>
      <c r="O86" s="116"/>
      <c r="P86" s="360"/>
    </row>
    <row r="87" spans="1:16" ht="27">
      <c r="A87" s="38" t="str">
        <f t="shared" si="18"/>
        <v>702</v>
      </c>
      <c r="B87" s="403" t="s">
        <v>370</v>
      </c>
      <c r="C87" s="144" t="str">
        <f t="shared" si="21"/>
        <v>2H150</v>
      </c>
      <c r="D87" s="440"/>
      <c r="E87" s="435" t="s">
        <v>250</v>
      </c>
      <c r="F87" s="436"/>
      <c r="G87" s="423" t="s">
        <v>251</v>
      </c>
      <c r="H87" s="375">
        <f>VLOOKUP(C87,modello_la_min!C:U,19,FALSE)</f>
        <v>0</v>
      </c>
      <c r="I87" s="370"/>
      <c r="J87" s="116"/>
      <c r="K87" s="116"/>
      <c r="L87" s="116"/>
      <c r="M87" s="116"/>
      <c r="N87" s="116"/>
      <c r="O87" s="116"/>
      <c r="P87" s="360"/>
    </row>
    <row r="88" spans="1:16" ht="41.25" thickBot="1">
      <c r="A88" s="38" t="str">
        <f t="shared" si="18"/>
        <v>702</v>
      </c>
      <c r="B88" s="403" t="s">
        <v>370</v>
      </c>
      <c r="C88" s="144" t="str">
        <f t="shared" si="21"/>
        <v>2H160</v>
      </c>
      <c r="D88" s="440"/>
      <c r="E88" s="435" t="s">
        <v>252</v>
      </c>
      <c r="F88" s="436"/>
      <c r="G88" s="423" t="s">
        <v>253</v>
      </c>
      <c r="H88" s="375">
        <f>VLOOKUP(C88,modello_la_min!C:U,19,FALSE)</f>
        <v>11087042</v>
      </c>
      <c r="I88" s="370">
        <v>9637</v>
      </c>
      <c r="J88" s="116"/>
      <c r="K88" s="116"/>
      <c r="L88" s="116"/>
      <c r="M88" s="116">
        <v>63826</v>
      </c>
      <c r="N88" s="116"/>
      <c r="O88" s="116"/>
      <c r="P88" s="360"/>
    </row>
    <row r="89" spans="1:16" s="632" customFormat="1" ht="27.75" hidden="1" thickBot="1">
      <c r="A89" s="632" t="str">
        <f t="shared" si="18"/>
        <v>702</v>
      </c>
      <c r="B89" s="633" t="s">
        <v>370</v>
      </c>
      <c r="C89" s="172" t="str">
        <f t="shared" si="21"/>
        <v>2H170</v>
      </c>
      <c r="D89" s="634"/>
      <c r="E89" s="635" t="s">
        <v>254</v>
      </c>
      <c r="F89" s="636"/>
      <c r="G89" s="637" t="s">
        <v>255</v>
      </c>
      <c r="H89" s="638">
        <f>VLOOKUP(C89,modello_la_min!C:U,19,FALSE)</f>
        <v>0</v>
      </c>
      <c r="I89" s="639"/>
      <c r="J89" s="640"/>
      <c r="K89" s="640"/>
      <c r="L89" s="640"/>
      <c r="M89" s="640"/>
      <c r="N89" s="640"/>
      <c r="O89" s="640"/>
      <c r="P89" s="641"/>
    </row>
    <row r="90" spans="1:16" ht="14.25">
      <c r="A90" s="38" t="str">
        <f t="shared" si="18"/>
        <v>702</v>
      </c>
      <c r="B90" s="403" t="s">
        <v>370</v>
      </c>
      <c r="C90" s="144" t="str">
        <f t="shared" si="21"/>
        <v>2I100</v>
      </c>
      <c r="D90" s="471" t="s">
        <v>256</v>
      </c>
      <c r="E90" s="472"/>
      <c r="F90" s="472"/>
      <c r="G90" s="421" t="s">
        <v>257</v>
      </c>
      <c r="H90" s="374">
        <f>H91+H92+H93+H94+H95</f>
        <v>2011072</v>
      </c>
      <c r="I90" s="379">
        <f t="shared" ref="I90:P90" si="22">I91+I92+I93+I94+I95</f>
        <v>16813</v>
      </c>
      <c r="J90" s="366">
        <f t="shared" si="22"/>
        <v>0</v>
      </c>
      <c r="K90" s="366">
        <f t="shared" si="22"/>
        <v>0</v>
      </c>
      <c r="L90" s="366">
        <f t="shared" si="22"/>
        <v>0</v>
      </c>
      <c r="M90" s="366">
        <f t="shared" si="22"/>
        <v>0</v>
      </c>
      <c r="N90" s="366">
        <f t="shared" si="22"/>
        <v>0</v>
      </c>
      <c r="O90" s="366">
        <f t="shared" si="22"/>
        <v>0</v>
      </c>
      <c r="P90" s="367">
        <f t="shared" si="22"/>
        <v>0</v>
      </c>
    </row>
    <row r="91" spans="1:16" ht="27">
      <c r="A91" s="38" t="str">
        <f t="shared" si="18"/>
        <v>702</v>
      </c>
      <c r="B91" s="403" t="s">
        <v>370</v>
      </c>
      <c r="C91" s="144" t="str">
        <f t="shared" si="21"/>
        <v>2I110</v>
      </c>
      <c r="D91" s="440"/>
      <c r="E91" s="435" t="s">
        <v>258</v>
      </c>
      <c r="F91" s="436"/>
      <c r="G91" s="423" t="s">
        <v>259</v>
      </c>
      <c r="H91" s="375">
        <f>VLOOKUP(C91,modello_la_min!C:U,19,FALSE)</f>
        <v>1091447</v>
      </c>
      <c r="I91" s="370">
        <v>8532</v>
      </c>
      <c r="J91" s="116"/>
      <c r="K91" s="116"/>
      <c r="L91" s="116"/>
      <c r="M91" s="116"/>
      <c r="N91" s="116"/>
      <c r="O91" s="116"/>
      <c r="P91" s="360"/>
    </row>
    <row r="92" spans="1:16" ht="27">
      <c r="A92" s="38" t="str">
        <f t="shared" si="18"/>
        <v>702</v>
      </c>
      <c r="B92" s="403" t="s">
        <v>370</v>
      </c>
      <c r="C92" s="144" t="str">
        <f t="shared" si="21"/>
        <v>2I120</v>
      </c>
      <c r="D92" s="440"/>
      <c r="E92" s="435" t="s">
        <v>260</v>
      </c>
      <c r="F92" s="436"/>
      <c r="G92" s="423" t="s">
        <v>261</v>
      </c>
      <c r="H92" s="375">
        <f>VLOOKUP(C92,modello_la_min!C:U,19,FALSE)</f>
        <v>0</v>
      </c>
      <c r="I92" s="370"/>
      <c r="J92" s="116"/>
      <c r="K92" s="116"/>
      <c r="L92" s="116"/>
      <c r="M92" s="116"/>
      <c r="N92" s="116"/>
      <c r="O92" s="116"/>
      <c r="P92" s="360"/>
    </row>
    <row r="93" spans="1:16" ht="27">
      <c r="A93" s="38" t="str">
        <f t="shared" si="18"/>
        <v>702</v>
      </c>
      <c r="B93" s="403" t="s">
        <v>370</v>
      </c>
      <c r="C93" s="144" t="str">
        <f t="shared" si="21"/>
        <v>2I130</v>
      </c>
      <c r="D93" s="440"/>
      <c r="E93" s="435" t="s">
        <v>262</v>
      </c>
      <c r="F93" s="436"/>
      <c r="G93" s="423" t="s">
        <v>263</v>
      </c>
      <c r="H93" s="375">
        <f>VLOOKUP(C93,modello_la_min!C:U,19,FALSE)</f>
        <v>0</v>
      </c>
      <c r="I93" s="370"/>
      <c r="J93" s="116"/>
      <c r="K93" s="116"/>
      <c r="L93" s="116"/>
      <c r="M93" s="116"/>
      <c r="N93" s="116"/>
      <c r="O93" s="116"/>
      <c r="P93" s="360"/>
    </row>
    <row r="94" spans="1:16" ht="27">
      <c r="A94" s="38" t="str">
        <f t="shared" si="18"/>
        <v>702</v>
      </c>
      <c r="B94" s="403" t="s">
        <v>370</v>
      </c>
      <c r="C94" s="144" t="str">
        <f t="shared" si="21"/>
        <v>2I140</v>
      </c>
      <c r="D94" s="440"/>
      <c r="E94" s="435" t="s">
        <v>264</v>
      </c>
      <c r="F94" s="436"/>
      <c r="G94" s="423" t="s">
        <v>265</v>
      </c>
      <c r="H94" s="375">
        <f>VLOOKUP(C94,modello_la_min!C:U,19,FALSE)</f>
        <v>0</v>
      </c>
      <c r="I94" s="370"/>
      <c r="J94" s="116"/>
      <c r="K94" s="116"/>
      <c r="L94" s="116"/>
      <c r="M94" s="116"/>
      <c r="N94" s="116"/>
      <c r="O94" s="116"/>
      <c r="P94" s="360"/>
    </row>
    <row r="95" spans="1:16" ht="41.25" thickBot="1">
      <c r="A95" s="38" t="str">
        <f t="shared" si="18"/>
        <v>702</v>
      </c>
      <c r="B95" s="403" t="s">
        <v>370</v>
      </c>
      <c r="C95" s="144" t="str">
        <f t="shared" si="21"/>
        <v>2I150</v>
      </c>
      <c r="D95" s="521"/>
      <c r="E95" s="514" t="s">
        <v>266</v>
      </c>
      <c r="F95" s="515"/>
      <c r="G95" s="488" t="s">
        <v>267</v>
      </c>
      <c r="H95" s="381">
        <f>VLOOKUP(C95,modello_la_min!C:U,19,FALSE)</f>
        <v>919625</v>
      </c>
      <c r="I95" s="373">
        <v>8281</v>
      </c>
      <c r="J95" s="368"/>
      <c r="K95" s="368"/>
      <c r="L95" s="368"/>
      <c r="M95" s="368"/>
      <c r="N95" s="368"/>
      <c r="O95" s="368"/>
      <c r="P95" s="369"/>
    </row>
    <row r="96" spans="1:16" ht="14.25">
      <c r="A96" s="38" t="str">
        <f t="shared" si="18"/>
        <v>702</v>
      </c>
      <c r="B96" s="403" t="s">
        <v>370</v>
      </c>
      <c r="C96" s="144" t="str">
        <f t="shared" si="21"/>
        <v>2J100</v>
      </c>
      <c r="D96" s="471" t="s">
        <v>268</v>
      </c>
      <c r="E96" s="522"/>
      <c r="F96" s="522"/>
      <c r="G96" s="421" t="s">
        <v>269</v>
      </c>
      <c r="H96" s="374">
        <f>SUM(H97:H102)</f>
        <v>5819376</v>
      </c>
      <c r="I96" s="380">
        <f>SUM(I97:I102)</f>
        <v>0</v>
      </c>
      <c r="J96" s="377">
        <f t="shared" ref="J96:P96" si="23">SUM(J97:J102)</f>
        <v>0</v>
      </c>
      <c r="K96" s="377">
        <f t="shared" si="23"/>
        <v>0</v>
      </c>
      <c r="L96" s="377">
        <f t="shared" si="23"/>
        <v>0</v>
      </c>
      <c r="M96" s="377">
        <f t="shared" si="23"/>
        <v>0</v>
      </c>
      <c r="N96" s="377">
        <f t="shared" si="23"/>
        <v>0</v>
      </c>
      <c r="O96" s="377">
        <f t="shared" si="23"/>
        <v>0</v>
      </c>
      <c r="P96" s="378">
        <f t="shared" si="23"/>
        <v>0</v>
      </c>
    </row>
    <row r="97" spans="1:16" ht="27">
      <c r="A97" s="38" t="str">
        <f t="shared" si="18"/>
        <v>702</v>
      </c>
      <c r="B97" s="403" t="s">
        <v>370</v>
      </c>
      <c r="C97" s="144" t="str">
        <f t="shared" si="21"/>
        <v>2J110</v>
      </c>
      <c r="D97" s="443"/>
      <c r="E97" s="435" t="s">
        <v>270</v>
      </c>
      <c r="F97" s="436"/>
      <c r="G97" s="423" t="s">
        <v>271</v>
      </c>
      <c r="H97" s="375">
        <f>VLOOKUP(C97,modello_la_min!C:U,19,FALSE)</f>
        <v>5819376</v>
      </c>
      <c r="I97" s="370"/>
      <c r="J97" s="116"/>
      <c r="K97" s="116"/>
      <c r="L97" s="116"/>
      <c r="M97" s="116"/>
      <c r="N97" s="116"/>
      <c r="O97" s="116"/>
      <c r="P97" s="360"/>
    </row>
    <row r="98" spans="1:16" ht="27">
      <c r="A98" s="38" t="str">
        <f t="shared" si="18"/>
        <v>702</v>
      </c>
      <c r="B98" s="403" t="s">
        <v>370</v>
      </c>
      <c r="C98" s="144" t="str">
        <f t="shared" si="21"/>
        <v>2J120</v>
      </c>
      <c r="D98" s="443"/>
      <c r="E98" s="435" t="s">
        <v>272</v>
      </c>
      <c r="F98" s="436"/>
      <c r="G98" s="423" t="s">
        <v>273</v>
      </c>
      <c r="H98" s="375">
        <f>VLOOKUP(C98,modello_la_min!C:U,19,FALSE)</f>
        <v>0</v>
      </c>
      <c r="I98" s="370"/>
      <c r="J98" s="116"/>
      <c r="K98" s="116"/>
      <c r="L98" s="116"/>
      <c r="M98" s="116"/>
      <c r="N98" s="116"/>
      <c r="O98" s="116"/>
      <c r="P98" s="360"/>
    </row>
    <row r="99" spans="1:16" ht="27">
      <c r="A99" s="38" t="str">
        <f t="shared" si="18"/>
        <v>702</v>
      </c>
      <c r="B99" s="403" t="s">
        <v>370</v>
      </c>
      <c r="C99" s="144" t="str">
        <f t="shared" si="21"/>
        <v>2J130</v>
      </c>
      <c r="D99" s="443"/>
      <c r="E99" s="435" t="s">
        <v>274</v>
      </c>
      <c r="F99" s="436"/>
      <c r="G99" s="423" t="s">
        <v>275</v>
      </c>
      <c r="H99" s="375">
        <f>VLOOKUP(C99,modello_la_min!C:U,19,FALSE)</f>
        <v>0</v>
      </c>
      <c r="I99" s="370"/>
      <c r="J99" s="116"/>
      <c r="K99" s="116"/>
      <c r="L99" s="116"/>
      <c r="M99" s="116"/>
      <c r="N99" s="116"/>
      <c r="O99" s="116"/>
      <c r="P99" s="360"/>
    </row>
    <row r="100" spans="1:16" ht="27">
      <c r="A100" s="38" t="str">
        <f t="shared" si="18"/>
        <v>702</v>
      </c>
      <c r="B100" s="403" t="s">
        <v>370</v>
      </c>
      <c r="C100" s="144" t="str">
        <f t="shared" si="21"/>
        <v>2J140</v>
      </c>
      <c r="D100" s="443"/>
      <c r="E100" s="435" t="s">
        <v>276</v>
      </c>
      <c r="F100" s="436"/>
      <c r="G100" s="423" t="s">
        <v>277</v>
      </c>
      <c r="H100" s="375">
        <f>VLOOKUP(C100,modello_la_min!C:U,19,FALSE)</f>
        <v>0</v>
      </c>
      <c r="I100" s="370"/>
      <c r="J100" s="116"/>
      <c r="K100" s="116"/>
      <c r="L100" s="116"/>
      <c r="M100" s="116"/>
      <c r="N100" s="116"/>
      <c r="O100" s="116"/>
      <c r="P100" s="360"/>
    </row>
    <row r="101" spans="1:16" ht="27">
      <c r="A101" s="38" t="str">
        <f t="shared" si="18"/>
        <v>702</v>
      </c>
      <c r="B101" s="403" t="s">
        <v>370</v>
      </c>
      <c r="C101" s="144" t="str">
        <f t="shared" si="21"/>
        <v>2J150</v>
      </c>
      <c r="D101" s="443"/>
      <c r="E101" s="435" t="s">
        <v>278</v>
      </c>
      <c r="F101" s="436"/>
      <c r="G101" s="423" t="s">
        <v>279</v>
      </c>
      <c r="H101" s="375">
        <f>VLOOKUP(C101,modello_la_min!C:U,19,FALSE)</f>
        <v>0</v>
      </c>
      <c r="I101" s="370"/>
      <c r="J101" s="116"/>
      <c r="K101" s="116"/>
      <c r="L101" s="116"/>
      <c r="M101" s="116"/>
      <c r="N101" s="116"/>
      <c r="O101" s="116"/>
      <c r="P101" s="360"/>
    </row>
    <row r="102" spans="1:16" ht="41.25" thickBot="1">
      <c r="A102" s="38" t="str">
        <f t="shared" si="18"/>
        <v>702</v>
      </c>
      <c r="B102" s="403" t="s">
        <v>370</v>
      </c>
      <c r="C102" s="144" t="str">
        <f t="shared" si="21"/>
        <v>2J160</v>
      </c>
      <c r="D102" s="523"/>
      <c r="E102" s="514" t="s">
        <v>280</v>
      </c>
      <c r="F102" s="515"/>
      <c r="G102" s="488" t="s">
        <v>281</v>
      </c>
      <c r="H102" s="381">
        <f>VLOOKUP(C102,modello_la_min!C:U,19,FALSE)</f>
        <v>0</v>
      </c>
      <c r="I102" s="373"/>
      <c r="J102" s="368"/>
      <c r="K102" s="368"/>
      <c r="L102" s="368"/>
      <c r="M102" s="368"/>
      <c r="N102" s="368"/>
      <c r="O102" s="368"/>
      <c r="P102" s="369"/>
    </row>
    <row r="103" spans="1:16" ht="15" thickBot="1">
      <c r="A103" s="38" t="str">
        <f t="shared" si="18"/>
        <v>702</v>
      </c>
      <c r="B103" s="403" t="s">
        <v>370</v>
      </c>
      <c r="C103" s="144" t="str">
        <f t="shared" si="21"/>
        <v>2K100</v>
      </c>
      <c r="D103" s="566" t="s">
        <v>282</v>
      </c>
      <c r="E103" s="575"/>
      <c r="F103" s="575"/>
      <c r="G103" s="541" t="s">
        <v>283</v>
      </c>
      <c r="H103" s="572">
        <f>VLOOKUP(C103,modello_la_min!C:U,19,FALSE)</f>
        <v>0</v>
      </c>
      <c r="I103" s="573"/>
      <c r="J103" s="564"/>
      <c r="K103" s="564"/>
      <c r="L103" s="564"/>
      <c r="M103" s="564"/>
      <c r="N103" s="564"/>
      <c r="O103" s="564"/>
      <c r="P103" s="565"/>
    </row>
    <row r="104" spans="1:16" ht="29.25" thickBot="1">
      <c r="A104" s="38" t="str">
        <f t="shared" si="18"/>
        <v>702</v>
      </c>
      <c r="B104" s="403" t="s">
        <v>370</v>
      </c>
      <c r="C104" s="144" t="str">
        <f t="shared" si="21"/>
        <v>2L100</v>
      </c>
      <c r="D104" s="498" t="s">
        <v>284</v>
      </c>
      <c r="E104" s="525"/>
      <c r="F104" s="525"/>
      <c r="G104" s="494" t="s">
        <v>285</v>
      </c>
      <c r="H104" s="376">
        <f>VLOOKUP(C104,modello_la_min!C:U,19,FALSE)</f>
        <v>12844339</v>
      </c>
      <c r="I104" s="371"/>
      <c r="J104" s="364"/>
      <c r="K104" s="364"/>
      <c r="L104" s="364"/>
      <c r="M104" s="364"/>
      <c r="N104" s="364"/>
      <c r="O104" s="364"/>
      <c r="P104" s="365"/>
    </row>
    <row r="105" spans="1:16" ht="16.5" thickBot="1">
      <c r="A105" s="38" t="str">
        <f t="shared" si="18"/>
        <v>702</v>
      </c>
      <c r="B105" s="403" t="s">
        <v>370</v>
      </c>
      <c r="C105" s="144">
        <f t="shared" si="21"/>
        <v>29999</v>
      </c>
      <c r="D105" s="528">
        <v>29999</v>
      </c>
      <c r="E105" s="529"/>
      <c r="F105" s="529"/>
      <c r="G105" s="505" t="s">
        <v>286</v>
      </c>
      <c r="H105" s="382">
        <f t="shared" ref="H105:P105" si="24">H104+H103+H96+H90+H80+H66+H60+H54+H53+H52+H51+H34</f>
        <v>177880207</v>
      </c>
      <c r="I105" s="576">
        <f t="shared" si="24"/>
        <v>2762445</v>
      </c>
      <c r="J105" s="577">
        <f t="shared" si="24"/>
        <v>0</v>
      </c>
      <c r="K105" s="577">
        <f t="shared" si="24"/>
        <v>0</v>
      </c>
      <c r="L105" s="577">
        <f t="shared" si="24"/>
        <v>0</v>
      </c>
      <c r="M105" s="577">
        <f t="shared" si="24"/>
        <v>10765460</v>
      </c>
      <c r="N105" s="577">
        <f t="shared" si="24"/>
        <v>0</v>
      </c>
      <c r="O105" s="577">
        <f t="shared" si="24"/>
        <v>0</v>
      </c>
      <c r="P105" s="578">
        <f t="shared" si="24"/>
        <v>0</v>
      </c>
    </row>
    <row r="106" spans="1:16" ht="17.25" thickBot="1">
      <c r="B106" s="403" t="s">
        <v>370</v>
      </c>
      <c r="D106" s="689" t="s">
        <v>287</v>
      </c>
      <c r="E106" s="690"/>
      <c r="F106" s="690"/>
      <c r="G106" s="690"/>
      <c r="H106" s="690"/>
      <c r="I106" s="690"/>
      <c r="J106" s="690"/>
      <c r="K106" s="690"/>
      <c r="L106" s="690"/>
      <c r="M106" s="690"/>
      <c r="N106" s="690"/>
      <c r="O106" s="690"/>
      <c r="P106" s="38"/>
    </row>
    <row r="107" spans="1:16" ht="14.25">
      <c r="A107" s="38" t="str">
        <f t="shared" si="18"/>
        <v>702</v>
      </c>
      <c r="B107" s="403" t="s">
        <v>370</v>
      </c>
      <c r="C107" s="144" t="str">
        <f t="shared" si="21"/>
        <v>3A100</v>
      </c>
      <c r="D107" s="471" t="s">
        <v>288</v>
      </c>
      <c r="E107" s="472"/>
      <c r="F107" s="472"/>
      <c r="G107" s="421" t="s">
        <v>289</v>
      </c>
      <c r="H107" s="551">
        <f>H108+H111</f>
        <v>32701683</v>
      </c>
      <c r="I107" s="379">
        <f>I108+I111</f>
        <v>434188</v>
      </c>
      <c r="J107" s="366">
        <f t="shared" ref="J107:P107" si="25">J108+J111</f>
        <v>0</v>
      </c>
      <c r="K107" s="366">
        <f t="shared" si="25"/>
        <v>0</v>
      </c>
      <c r="L107" s="366">
        <f t="shared" si="25"/>
        <v>0</v>
      </c>
      <c r="M107" s="366">
        <f t="shared" si="25"/>
        <v>0</v>
      </c>
      <c r="N107" s="366">
        <f t="shared" si="25"/>
        <v>0</v>
      </c>
      <c r="O107" s="366">
        <f t="shared" si="25"/>
        <v>0</v>
      </c>
      <c r="P107" s="367">
        <f t="shared" si="25"/>
        <v>0</v>
      </c>
    </row>
    <row r="108" spans="1:16" ht="14.25">
      <c r="A108" s="38" t="str">
        <f t="shared" si="18"/>
        <v>702</v>
      </c>
      <c r="B108" s="403" t="s">
        <v>370</v>
      </c>
      <c r="C108" s="144" t="str">
        <f t="shared" si="21"/>
        <v>3A110</v>
      </c>
      <c r="D108" s="442"/>
      <c r="E108" s="435" t="s">
        <v>290</v>
      </c>
      <c r="F108" s="436"/>
      <c r="G108" s="423" t="s">
        <v>291</v>
      </c>
      <c r="H108" s="552">
        <f>H109+H110</f>
        <v>26067753</v>
      </c>
      <c r="I108" s="372">
        <f>I109+I110</f>
        <v>434188</v>
      </c>
      <c r="J108" s="357">
        <f t="shared" ref="J108:P108" si="26">J109+J110</f>
        <v>0</v>
      </c>
      <c r="K108" s="357">
        <f t="shared" si="26"/>
        <v>0</v>
      </c>
      <c r="L108" s="357">
        <f t="shared" si="26"/>
        <v>0</v>
      </c>
      <c r="M108" s="357">
        <f t="shared" si="26"/>
        <v>0</v>
      </c>
      <c r="N108" s="357">
        <f t="shared" si="26"/>
        <v>0</v>
      </c>
      <c r="O108" s="357">
        <f t="shared" si="26"/>
        <v>0</v>
      </c>
      <c r="P108" s="361">
        <f t="shared" si="26"/>
        <v>0</v>
      </c>
    </row>
    <row r="109" spans="1:16" ht="27">
      <c r="A109" s="38" t="str">
        <f t="shared" si="18"/>
        <v>702</v>
      </c>
      <c r="B109" s="403" t="s">
        <v>370</v>
      </c>
      <c r="C109" s="144" t="str">
        <f t="shared" si="21"/>
        <v xml:space="preserve">3A111 </v>
      </c>
      <c r="D109" s="442"/>
      <c r="E109" s="435"/>
      <c r="F109" s="436" t="s">
        <v>292</v>
      </c>
      <c r="G109" s="423" t="s">
        <v>293</v>
      </c>
      <c r="H109" s="552">
        <f>VLOOKUP(C109,modello_la_min!C:U,19,FALSE)</f>
        <v>22608715</v>
      </c>
      <c r="I109" s="370">
        <v>434188</v>
      </c>
      <c r="J109" s="116"/>
      <c r="K109" s="116"/>
      <c r="L109" s="116"/>
      <c r="M109" s="116"/>
      <c r="N109" s="116"/>
      <c r="O109" s="116"/>
      <c r="P109" s="360"/>
    </row>
    <row r="110" spans="1:16" ht="14.25">
      <c r="A110" s="38" t="str">
        <f t="shared" si="18"/>
        <v>702</v>
      </c>
      <c r="B110" s="403" t="s">
        <v>370</v>
      </c>
      <c r="C110" s="144" t="str">
        <f t="shared" si="21"/>
        <v>3A112</v>
      </c>
      <c r="D110" s="442"/>
      <c r="E110" s="435"/>
      <c r="F110" s="436" t="s">
        <v>294</v>
      </c>
      <c r="G110" s="423" t="s">
        <v>295</v>
      </c>
      <c r="H110" s="552">
        <f>VLOOKUP(C110,modello_la_min!C:U,19,FALSE)</f>
        <v>3459038</v>
      </c>
      <c r="I110" s="370"/>
      <c r="J110" s="116"/>
      <c r="K110" s="116"/>
      <c r="L110" s="116"/>
      <c r="M110" s="116"/>
      <c r="N110" s="116"/>
      <c r="O110" s="116"/>
      <c r="P110" s="360"/>
    </row>
    <row r="111" spans="1:16" ht="27.75" thickBot="1">
      <c r="A111" s="38" t="str">
        <f t="shared" si="18"/>
        <v>702</v>
      </c>
      <c r="B111" s="403" t="s">
        <v>370</v>
      </c>
      <c r="C111" s="144" t="str">
        <f t="shared" si="21"/>
        <v>3A120</v>
      </c>
      <c r="D111" s="519"/>
      <c r="E111" s="514" t="s">
        <v>296</v>
      </c>
      <c r="F111" s="515"/>
      <c r="G111" s="488" t="s">
        <v>297</v>
      </c>
      <c r="H111" s="579">
        <f>VLOOKUP(C111,modello_la_min!C:U,19,FALSE)</f>
        <v>6633930</v>
      </c>
      <c r="I111" s="373"/>
      <c r="J111" s="368"/>
      <c r="K111" s="368"/>
      <c r="L111" s="368"/>
      <c r="M111" s="368"/>
      <c r="N111" s="368"/>
      <c r="O111" s="368"/>
      <c r="P111" s="369"/>
    </row>
    <row r="112" spans="1:16" ht="14.25">
      <c r="A112" s="38" t="str">
        <f t="shared" si="18"/>
        <v>702</v>
      </c>
      <c r="B112" s="403" t="s">
        <v>370</v>
      </c>
      <c r="C112" s="144" t="str">
        <f t="shared" si="21"/>
        <v>3B100</v>
      </c>
      <c r="D112" s="471" t="s">
        <v>298</v>
      </c>
      <c r="E112" s="472"/>
      <c r="F112" s="472"/>
      <c r="G112" s="421" t="s">
        <v>299</v>
      </c>
      <c r="H112" s="551">
        <f>SUM(H113:H117)</f>
        <v>187958930</v>
      </c>
      <c r="I112" s="379">
        <f>SUM(I113:I117)</f>
        <v>5556717</v>
      </c>
      <c r="J112" s="366">
        <f t="shared" ref="J112:P112" si="27">SUM(J113:J117)</f>
        <v>0</v>
      </c>
      <c r="K112" s="366">
        <f t="shared" si="27"/>
        <v>0</v>
      </c>
      <c r="L112" s="366">
        <f t="shared" si="27"/>
        <v>0</v>
      </c>
      <c r="M112" s="366">
        <f t="shared" si="27"/>
        <v>4591425</v>
      </c>
      <c r="N112" s="366">
        <f t="shared" si="27"/>
        <v>0</v>
      </c>
      <c r="O112" s="366">
        <f t="shared" si="27"/>
        <v>0</v>
      </c>
      <c r="P112" s="367">
        <f t="shared" si="27"/>
        <v>0</v>
      </c>
    </row>
    <row r="113" spans="1:16" ht="14.25">
      <c r="A113" s="38" t="str">
        <f t="shared" si="18"/>
        <v>702</v>
      </c>
      <c r="B113" s="403" t="s">
        <v>370</v>
      </c>
      <c r="C113" s="144" t="str">
        <f t="shared" si="21"/>
        <v>3B110</v>
      </c>
      <c r="D113" s="442"/>
      <c r="E113" s="435" t="s">
        <v>300</v>
      </c>
      <c r="F113" s="436"/>
      <c r="G113" s="423" t="s">
        <v>301</v>
      </c>
      <c r="H113" s="552">
        <f>VLOOKUP(C113,modello_la_min!C:U,19,FALSE)</f>
        <v>2271422</v>
      </c>
      <c r="I113" s="370">
        <v>19309</v>
      </c>
      <c r="J113" s="116"/>
      <c r="K113" s="116"/>
      <c r="L113" s="116"/>
      <c r="M113" s="116"/>
      <c r="N113" s="116"/>
      <c r="O113" s="116"/>
      <c r="P113" s="360"/>
    </row>
    <row r="114" spans="1:16" ht="14.25">
      <c r="A114" s="38" t="str">
        <f t="shared" si="18"/>
        <v>702</v>
      </c>
      <c r="B114" s="403" t="s">
        <v>370</v>
      </c>
      <c r="C114" s="144" t="str">
        <f t="shared" si="21"/>
        <v>3B120</v>
      </c>
      <c r="D114" s="442"/>
      <c r="E114" s="435" t="s">
        <v>302</v>
      </c>
      <c r="F114" s="436"/>
      <c r="G114" s="423" t="s">
        <v>303</v>
      </c>
      <c r="H114" s="552">
        <f>VLOOKUP(C114,modello_la_min!C:U,19,FALSE)</f>
        <v>3273626</v>
      </c>
      <c r="I114" s="370">
        <v>322606</v>
      </c>
      <c r="J114" s="116"/>
      <c r="K114" s="116"/>
      <c r="L114" s="116"/>
      <c r="M114" s="116">
        <v>164440</v>
      </c>
      <c r="N114" s="116"/>
      <c r="O114" s="116"/>
      <c r="P114" s="360"/>
    </row>
    <row r="115" spans="1:16" ht="14.25">
      <c r="A115" s="38" t="str">
        <f t="shared" si="18"/>
        <v>702</v>
      </c>
      <c r="B115" s="403" t="s">
        <v>370</v>
      </c>
      <c r="C115" s="144" t="str">
        <f t="shared" si="21"/>
        <v>3B130</v>
      </c>
      <c r="D115" s="442"/>
      <c r="E115" s="435" t="s">
        <v>304</v>
      </c>
      <c r="F115" s="436"/>
      <c r="G115" s="423" t="s">
        <v>305</v>
      </c>
      <c r="H115" s="552">
        <f>VLOOKUP(C115,modello_la_min!C:U,19,FALSE)</f>
        <v>178526281</v>
      </c>
      <c r="I115" s="370">
        <v>5107310</v>
      </c>
      <c r="J115" s="116"/>
      <c r="K115" s="116"/>
      <c r="L115" s="116"/>
      <c r="M115" s="116">
        <v>4426985</v>
      </c>
      <c r="N115" s="116"/>
      <c r="O115" s="116"/>
      <c r="P115" s="360"/>
    </row>
    <row r="116" spans="1:16" ht="27">
      <c r="A116" s="38" t="str">
        <f t="shared" si="18"/>
        <v>702</v>
      </c>
      <c r="B116" s="403" t="s">
        <v>370</v>
      </c>
      <c r="C116" s="144" t="str">
        <f t="shared" si="21"/>
        <v>3B140</v>
      </c>
      <c r="D116" s="442"/>
      <c r="E116" s="435" t="s">
        <v>306</v>
      </c>
      <c r="F116" s="436"/>
      <c r="G116" s="423" t="s">
        <v>307</v>
      </c>
      <c r="H116" s="552">
        <f>VLOOKUP(C116,modello_la_min!C:U,19,FALSE)</f>
        <v>500148</v>
      </c>
      <c r="I116" s="370">
        <v>4081</v>
      </c>
      <c r="J116" s="116"/>
      <c r="K116" s="116"/>
      <c r="L116" s="116"/>
      <c r="M116" s="116"/>
      <c r="N116" s="116"/>
      <c r="O116" s="116"/>
      <c r="P116" s="360"/>
    </row>
    <row r="117" spans="1:16" ht="27.75" thickBot="1">
      <c r="A117" s="38" t="str">
        <f t="shared" si="18"/>
        <v>702</v>
      </c>
      <c r="B117" s="403" t="s">
        <v>370</v>
      </c>
      <c r="C117" s="144" t="str">
        <f t="shared" si="21"/>
        <v>3B150</v>
      </c>
      <c r="D117" s="519"/>
      <c r="E117" s="514" t="s">
        <v>308</v>
      </c>
      <c r="F117" s="515"/>
      <c r="G117" s="488" t="s">
        <v>309</v>
      </c>
      <c r="H117" s="579">
        <f>VLOOKUP(C117,modello_la_min!C:U,19,FALSE)</f>
        <v>3387453</v>
      </c>
      <c r="I117" s="373">
        <v>103411</v>
      </c>
      <c r="J117" s="368"/>
      <c r="K117" s="368"/>
      <c r="L117" s="368"/>
      <c r="M117" s="368"/>
      <c r="N117" s="368"/>
      <c r="O117" s="368"/>
      <c r="P117" s="369"/>
    </row>
    <row r="118" spans="1:16" ht="15" thickBot="1">
      <c r="A118" s="38" t="str">
        <f t="shared" si="18"/>
        <v>702</v>
      </c>
      <c r="B118" s="403" t="s">
        <v>370</v>
      </c>
      <c r="C118" s="144" t="str">
        <f t="shared" si="21"/>
        <v>3C100</v>
      </c>
      <c r="D118" s="566" t="s">
        <v>310</v>
      </c>
      <c r="E118" s="575"/>
      <c r="F118" s="575"/>
      <c r="G118" s="541" t="s">
        <v>311</v>
      </c>
      <c r="H118" s="553">
        <f>VLOOKUP(C118,modello_la_min!C:U,19,FALSE)</f>
        <v>0</v>
      </c>
      <c r="I118" s="371"/>
      <c r="J118" s="364"/>
      <c r="K118" s="364"/>
      <c r="L118" s="364"/>
      <c r="M118" s="364"/>
      <c r="N118" s="364"/>
      <c r="O118" s="364"/>
      <c r="P118" s="365"/>
    </row>
    <row r="119" spans="1:16" ht="15" thickBot="1">
      <c r="A119" s="38" t="str">
        <f t="shared" si="18"/>
        <v>702</v>
      </c>
      <c r="B119" s="403" t="s">
        <v>370</v>
      </c>
      <c r="C119" s="144" t="str">
        <f t="shared" si="21"/>
        <v>3D100</v>
      </c>
      <c r="D119" s="498" t="s">
        <v>312</v>
      </c>
      <c r="E119" s="525"/>
      <c r="F119" s="525"/>
      <c r="G119" s="494" t="s">
        <v>313</v>
      </c>
      <c r="H119" s="553">
        <f>VLOOKUP(C119,modello_la_min!C:U,19,FALSE)</f>
        <v>6837630</v>
      </c>
      <c r="I119" s="371">
        <v>97921</v>
      </c>
      <c r="J119" s="364"/>
      <c r="K119" s="364"/>
      <c r="L119" s="364"/>
      <c r="M119" s="364">
        <v>86226</v>
      </c>
      <c r="N119" s="364"/>
      <c r="O119" s="364"/>
      <c r="P119" s="365"/>
    </row>
    <row r="120" spans="1:16" ht="15" thickBot="1">
      <c r="A120" s="38" t="str">
        <f t="shared" si="18"/>
        <v>702</v>
      </c>
      <c r="B120" s="403" t="s">
        <v>370</v>
      </c>
      <c r="C120" s="144" t="str">
        <f t="shared" si="21"/>
        <v>3E100</v>
      </c>
      <c r="D120" s="566" t="s">
        <v>314</v>
      </c>
      <c r="E120" s="575"/>
      <c r="F120" s="575"/>
      <c r="G120" s="541" t="s">
        <v>315</v>
      </c>
      <c r="H120" s="553">
        <f>VLOOKUP(C120,modello_la_min!C:U,19,FALSE)</f>
        <v>0</v>
      </c>
      <c r="I120" s="371"/>
      <c r="J120" s="364"/>
      <c r="K120" s="364"/>
      <c r="L120" s="364"/>
      <c r="M120" s="364"/>
      <c r="N120" s="364"/>
      <c r="O120" s="364"/>
      <c r="P120" s="365"/>
    </row>
    <row r="121" spans="1:16" ht="15" thickBot="1">
      <c r="A121" s="38" t="str">
        <f t="shared" si="18"/>
        <v>702</v>
      </c>
      <c r="B121" s="403" t="s">
        <v>370</v>
      </c>
      <c r="C121" s="144" t="str">
        <f t="shared" si="21"/>
        <v>3F100</v>
      </c>
      <c r="D121" s="498" t="s">
        <v>316</v>
      </c>
      <c r="E121" s="525"/>
      <c r="F121" s="525"/>
      <c r="G121" s="494" t="s">
        <v>317</v>
      </c>
      <c r="H121" s="553">
        <f>VLOOKUP(C121,modello_la_min!C:U,19,FALSE)</f>
        <v>8735502</v>
      </c>
      <c r="I121" s="371"/>
      <c r="J121" s="364"/>
      <c r="K121" s="364"/>
      <c r="L121" s="364"/>
      <c r="M121" s="364"/>
      <c r="N121" s="364"/>
      <c r="O121" s="364"/>
      <c r="P121" s="365"/>
    </row>
    <row r="122" spans="1:16" ht="29.25" thickBot="1">
      <c r="A122" s="38" t="str">
        <f t="shared" si="18"/>
        <v>702</v>
      </c>
      <c r="B122" s="403" t="s">
        <v>370</v>
      </c>
      <c r="C122" s="144" t="str">
        <f t="shared" si="21"/>
        <v>3G100</v>
      </c>
      <c r="D122" s="566" t="s">
        <v>318</v>
      </c>
      <c r="E122" s="575"/>
      <c r="F122" s="575"/>
      <c r="G122" s="541" t="s">
        <v>319</v>
      </c>
      <c r="H122" s="553">
        <f>VLOOKUP(C122,modello_la_min!C:U,19,FALSE)</f>
        <v>444326</v>
      </c>
      <c r="I122" s="371"/>
      <c r="J122" s="364"/>
      <c r="K122" s="364"/>
      <c r="L122" s="364"/>
      <c r="M122" s="364"/>
      <c r="N122" s="364"/>
      <c r="O122" s="364"/>
      <c r="P122" s="365"/>
    </row>
    <row r="123" spans="1:16" ht="29.25" thickBot="1">
      <c r="A123" s="38" t="str">
        <f t="shared" si="18"/>
        <v>702</v>
      </c>
      <c r="B123" s="403" t="s">
        <v>370</v>
      </c>
      <c r="C123" s="144" t="str">
        <f t="shared" si="21"/>
        <v>3H100</v>
      </c>
      <c r="D123" s="498" t="s">
        <v>320</v>
      </c>
      <c r="E123" s="525"/>
      <c r="F123" s="525"/>
      <c r="G123" s="494" t="s">
        <v>321</v>
      </c>
      <c r="H123" s="553">
        <f>VLOOKUP(C123,modello_la_min!C:U,19,FALSE)</f>
        <v>1650228</v>
      </c>
      <c r="I123" s="371">
        <v>415554</v>
      </c>
      <c r="J123" s="364"/>
      <c r="K123" s="364"/>
      <c r="L123" s="364"/>
      <c r="M123" s="364">
        <v>51315</v>
      </c>
      <c r="N123" s="364"/>
      <c r="O123" s="364"/>
      <c r="P123" s="365"/>
    </row>
    <row r="124" spans="1:16" ht="16.5" thickBot="1">
      <c r="A124" s="38" t="str">
        <f t="shared" si="18"/>
        <v>702</v>
      </c>
      <c r="B124" s="403" t="s">
        <v>370</v>
      </c>
      <c r="C124" s="144">
        <f t="shared" si="21"/>
        <v>39999</v>
      </c>
      <c r="D124" s="566">
        <v>39999</v>
      </c>
      <c r="E124" s="575"/>
      <c r="F124" s="575"/>
      <c r="G124" s="580" t="s">
        <v>322</v>
      </c>
      <c r="H124" s="581">
        <f t="shared" ref="H124:P124" si="28">H123+H122+H121+H1161+H120+H119+H118+H112+H107</f>
        <v>238328299</v>
      </c>
      <c r="I124" s="582">
        <f t="shared" si="28"/>
        <v>6504380</v>
      </c>
      <c r="J124" s="582">
        <f t="shared" si="28"/>
        <v>0</v>
      </c>
      <c r="K124" s="582">
        <f t="shared" si="28"/>
        <v>0</v>
      </c>
      <c r="L124" s="582">
        <f t="shared" si="28"/>
        <v>0</v>
      </c>
      <c r="M124" s="582">
        <f t="shared" si="28"/>
        <v>4728966</v>
      </c>
      <c r="N124" s="582">
        <f t="shared" si="28"/>
        <v>0</v>
      </c>
      <c r="O124" s="582">
        <f t="shared" si="28"/>
        <v>0</v>
      </c>
      <c r="P124" s="582">
        <f t="shared" si="28"/>
        <v>0</v>
      </c>
    </row>
    <row r="125" spans="1:16" s="1" customFormat="1" ht="32.25" thickBot="1">
      <c r="A125" s="38" t="str">
        <f t="shared" si="18"/>
        <v>702</v>
      </c>
      <c r="B125" s="403" t="s">
        <v>370</v>
      </c>
      <c r="C125" s="144" t="str">
        <f t="shared" si="21"/>
        <v>48888</v>
      </c>
      <c r="D125" s="498" t="s">
        <v>323</v>
      </c>
      <c r="E125" s="525"/>
      <c r="F125" s="525"/>
      <c r="G125" s="586" t="s">
        <v>324</v>
      </c>
      <c r="H125" s="553">
        <f>VLOOKUP(C125,modello_la_min!C:U,19,FALSE)</f>
        <v>0</v>
      </c>
      <c r="I125" s="371"/>
      <c r="J125" s="118"/>
      <c r="K125" s="118"/>
      <c r="L125" s="118"/>
      <c r="M125" s="118"/>
      <c r="N125" s="118"/>
      <c r="O125" s="118"/>
      <c r="P125" s="587"/>
    </row>
    <row r="126" spans="1:16" ht="16.5" thickBot="1">
      <c r="A126" s="38" t="str">
        <f t="shared" si="18"/>
        <v>702</v>
      </c>
      <c r="B126" s="403" t="s">
        <v>370</v>
      </c>
      <c r="C126" s="144">
        <f t="shared" si="21"/>
        <v>49999</v>
      </c>
      <c r="D126" s="528">
        <v>49999</v>
      </c>
      <c r="E126" s="583"/>
      <c r="F126" s="584"/>
      <c r="G126" s="585" t="s">
        <v>325</v>
      </c>
      <c r="H126" s="554">
        <f>H125+H124+H105+H32</f>
        <v>420887072</v>
      </c>
      <c r="I126" s="588">
        <f>I125+I124+I105+I32</f>
        <v>9266825</v>
      </c>
      <c r="J126" s="589">
        <f t="shared" ref="J126:P126" si="29">J125+J124+J105+J32</f>
        <v>0</v>
      </c>
      <c r="K126" s="589">
        <f t="shared" si="29"/>
        <v>0</v>
      </c>
      <c r="L126" s="589">
        <f t="shared" si="29"/>
        <v>0</v>
      </c>
      <c r="M126" s="589">
        <f t="shared" si="29"/>
        <v>16050793</v>
      </c>
      <c r="N126" s="589">
        <f t="shared" si="29"/>
        <v>0</v>
      </c>
      <c r="O126" s="589">
        <f t="shared" si="29"/>
        <v>0</v>
      </c>
      <c r="P126" s="589">
        <f t="shared" si="29"/>
        <v>0</v>
      </c>
    </row>
  </sheetData>
  <sheetCalcPr fullCalcOnLoad="1"/>
  <sheetProtection password="A01C" sheet="1"/>
  <mergeCells count="17">
    <mergeCell ref="D106:O106"/>
    <mergeCell ref="M8:M9"/>
    <mergeCell ref="N8:N9"/>
    <mergeCell ref="O8:O9"/>
    <mergeCell ref="P8:P9"/>
    <mergeCell ref="D14:O14"/>
    <mergeCell ref="D33:O33"/>
    <mergeCell ref="G2:O2"/>
    <mergeCell ref="D3:H3"/>
    <mergeCell ref="I3:O3"/>
    <mergeCell ref="D8:F9"/>
    <mergeCell ref="G8:G9"/>
    <mergeCell ref="H8:H9"/>
    <mergeCell ref="I8:I9"/>
    <mergeCell ref="J8:J9"/>
    <mergeCell ref="K8:K9"/>
    <mergeCell ref="L8:L9"/>
  </mergeCells>
  <pageMargins left="0.31496062992125984" right="0.31496062992125984" top="0.35433070866141736" bottom="0.39370078740157483" header="0.19685039370078741" footer="0.11811023622047245"/>
  <pageSetup paperSize="8" scale="84" fitToHeight="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Foglio6">
    <pageSetUpPr fitToPage="1"/>
  </sheetPr>
  <dimension ref="A1:Q42"/>
  <sheetViews>
    <sheetView workbookViewId="0">
      <selection activeCell="B7" sqref="B7:B8"/>
    </sheetView>
  </sheetViews>
  <sheetFormatPr defaultRowHeight="12.75"/>
  <cols>
    <col min="1" max="1" width="8.85546875" style="2" bestFit="1" customWidth="1"/>
    <col min="2" max="2" width="76.42578125" style="4" customWidth="1"/>
    <col min="3" max="16" width="15.7109375" style="139" customWidth="1"/>
    <col min="17" max="16384" width="9.140625" style="1"/>
  </cols>
  <sheetData>
    <row r="1" spans="1:17" s="67" customFormat="1" ht="45" customHeight="1" thickBot="1">
      <c r="A1" s="727" t="s">
        <v>371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66"/>
    </row>
    <row r="2" spans="1:17" ht="13.5" thickBot="1">
      <c r="B2" s="693" t="s">
        <v>96</v>
      </c>
      <c r="C2" s="694"/>
      <c r="D2" s="694"/>
      <c r="E2" s="694"/>
      <c r="F2" s="695"/>
      <c r="G2" s="3"/>
      <c r="H2" s="693" t="s">
        <v>97</v>
      </c>
      <c r="I2" s="694"/>
      <c r="J2" s="694"/>
      <c r="K2" s="694"/>
      <c r="L2" s="694"/>
      <c r="M2" s="695"/>
      <c r="N2" s="3"/>
      <c r="O2" s="3"/>
      <c r="P2" s="4"/>
    </row>
    <row r="3" spans="1:17" ht="12" customHeight="1" thickBot="1">
      <c r="B3" s="5"/>
      <c r="C3" s="3"/>
      <c r="D3" s="3"/>
      <c r="E3" s="3"/>
      <c r="F3" s="6"/>
      <c r="G3" s="3"/>
      <c r="H3" s="7"/>
      <c r="I3" s="8"/>
      <c r="J3" s="8"/>
      <c r="K3" s="8"/>
      <c r="L3" s="9"/>
      <c r="M3" s="10"/>
      <c r="N3" s="3"/>
      <c r="O3" s="3"/>
      <c r="P3" s="4"/>
    </row>
    <row r="4" spans="1:17" ht="27.75" customHeight="1" thickBot="1">
      <c r="B4" s="11" t="s">
        <v>98</v>
      </c>
      <c r="C4" s="12" t="str">
        <f>modello_la_min!H6</f>
        <v>030</v>
      </c>
      <c r="D4" s="3"/>
      <c r="E4" s="13" t="s">
        <v>100</v>
      </c>
      <c r="F4" s="135" t="str">
        <f>modello_la_min!K6</f>
        <v>702</v>
      </c>
      <c r="G4" s="3"/>
      <c r="H4" s="14" t="s">
        <v>101</v>
      </c>
      <c r="I4" s="15"/>
      <c r="J4" s="16"/>
      <c r="K4" s="16"/>
      <c r="L4" s="17"/>
      <c r="M4" s="6"/>
      <c r="N4" s="3"/>
      <c r="O4" s="3"/>
      <c r="P4" s="4"/>
    </row>
    <row r="5" spans="1:17" ht="12" customHeight="1" thickBot="1">
      <c r="B5" s="18"/>
      <c r="C5" s="19"/>
      <c r="D5" s="19"/>
      <c r="E5" s="19"/>
      <c r="F5" s="20"/>
      <c r="G5" s="3"/>
      <c r="H5" s="21"/>
      <c r="I5" s="22"/>
      <c r="J5" s="19"/>
      <c r="K5" s="19"/>
      <c r="L5" s="19"/>
      <c r="M5" s="20"/>
      <c r="N5" s="3"/>
      <c r="O5" s="3"/>
      <c r="P5" s="4"/>
    </row>
    <row r="6" spans="1:17">
      <c r="A6" s="2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7" ht="19.5" customHeight="1">
      <c r="A7" s="729"/>
      <c r="B7" s="730" t="s">
        <v>103</v>
      </c>
      <c r="C7" s="728" t="s">
        <v>104</v>
      </c>
      <c r="D7" s="728"/>
      <c r="E7" s="728" t="s">
        <v>105</v>
      </c>
      <c r="F7" s="728"/>
      <c r="G7" s="728"/>
      <c r="H7" s="728" t="s">
        <v>106</v>
      </c>
      <c r="I7" s="728"/>
      <c r="J7" s="728"/>
      <c r="K7" s="728"/>
      <c r="L7" s="728" t="s">
        <v>89</v>
      </c>
      <c r="M7" s="728" t="s">
        <v>90</v>
      </c>
      <c r="N7" s="728" t="s">
        <v>91</v>
      </c>
      <c r="O7" s="728" t="s">
        <v>92</v>
      </c>
      <c r="P7" s="728" t="s">
        <v>93</v>
      </c>
      <c r="Q7" s="725" t="s">
        <v>372</v>
      </c>
    </row>
    <row r="8" spans="1:17" ht="69" customHeight="1">
      <c r="A8" s="729"/>
      <c r="B8" s="730"/>
      <c r="C8" s="64" t="s">
        <v>80</v>
      </c>
      <c r="D8" s="64" t="s">
        <v>81</v>
      </c>
      <c r="E8" s="65" t="s">
        <v>82</v>
      </c>
      <c r="F8" s="64" t="s">
        <v>83</v>
      </c>
      <c r="G8" s="64" t="s">
        <v>84</v>
      </c>
      <c r="H8" s="64" t="s">
        <v>85</v>
      </c>
      <c r="I8" s="64" t="s">
        <v>86</v>
      </c>
      <c r="J8" s="64" t="s">
        <v>87</v>
      </c>
      <c r="K8" s="64" t="s">
        <v>88</v>
      </c>
      <c r="L8" s="728"/>
      <c r="M8" s="728"/>
      <c r="N8" s="728"/>
      <c r="O8" s="728"/>
      <c r="P8" s="728"/>
      <c r="Q8" s="726"/>
    </row>
    <row r="9" spans="1:17" s="27" customFormat="1" ht="30.75" customHeight="1">
      <c r="A9" s="60" t="s">
        <v>108</v>
      </c>
      <c r="B9" s="61" t="s">
        <v>109</v>
      </c>
      <c r="C9" s="109">
        <f>VLOOKUP($A9,modello_la_min!$D:$U,5,FALSE)</f>
        <v>0</v>
      </c>
      <c r="D9" s="109">
        <f>VLOOKUP($A9,modello_la_min!$D:$U,6,FALSE)</f>
        <v>0</v>
      </c>
      <c r="E9" s="109">
        <f>VLOOKUP($A9,modello_la_min!$D:$U,7,FALSE)</f>
        <v>0</v>
      </c>
      <c r="F9" s="109">
        <f>VLOOKUP($A9,modello_la_min!$D:$U,8,FALSE)</f>
        <v>0</v>
      </c>
      <c r="G9" s="109">
        <f>VLOOKUP($A9,modello_la_min!$D:$U,9,FALSE)</f>
        <v>0</v>
      </c>
      <c r="H9" s="109">
        <f>VLOOKUP($A9,modello_la_min!$D:$U,10,FALSE)</f>
        <v>0</v>
      </c>
      <c r="I9" s="109">
        <f>VLOOKUP($A9,modello_la_min!$D:$U,11,FALSE)</f>
        <v>0</v>
      </c>
      <c r="J9" s="109">
        <f>VLOOKUP($A9,modello_la_min!$D:$U,12,FALSE)</f>
        <v>0</v>
      </c>
      <c r="K9" s="109">
        <f>VLOOKUP($A9,modello_la_min!$D:$U,13,FALSE)</f>
        <v>0</v>
      </c>
      <c r="L9" s="109">
        <f>VLOOKUP($A9,modello_la_min!$D:$U,14,FALSE)</f>
        <v>0</v>
      </c>
      <c r="M9" s="109">
        <f>VLOOKUP($A9,modello_la_min!$D:$U,15,FALSE)</f>
        <v>0</v>
      </c>
      <c r="N9" s="109">
        <f>VLOOKUP($A9,modello_la_min!$D:$U,16,FALSE)</f>
        <v>0</v>
      </c>
      <c r="O9" s="109">
        <f>VLOOKUP($A9,modello_la_min!$D:$U,17,FALSE)</f>
        <v>0</v>
      </c>
      <c r="P9" s="109">
        <f t="shared" ref="P9:P16" si="0">SUM(C9:O9)</f>
        <v>0</v>
      </c>
    </row>
    <row r="10" spans="1:17" s="27" customFormat="1" ht="30.75" customHeight="1">
      <c r="A10" s="60" t="s">
        <v>114</v>
      </c>
      <c r="B10" s="61" t="s">
        <v>115</v>
      </c>
      <c r="C10" s="109">
        <f>VLOOKUP($A10,modello_la_min!$D:$U,5,FALSE)</f>
        <v>0</v>
      </c>
      <c r="D10" s="109">
        <f>VLOOKUP($A10,modello_la_min!$D:$U,6,FALSE)</f>
        <v>0</v>
      </c>
      <c r="E10" s="109">
        <f>VLOOKUP($A10,modello_la_min!$D:$U,7,FALSE)</f>
        <v>0</v>
      </c>
      <c r="F10" s="109">
        <f>VLOOKUP($A10,modello_la_min!$D:$U,8,FALSE)</f>
        <v>0</v>
      </c>
      <c r="G10" s="109">
        <f>VLOOKUP($A10,modello_la_min!$D:$U,9,FALSE)</f>
        <v>0</v>
      </c>
      <c r="H10" s="109">
        <f>VLOOKUP($A10,modello_la_min!$D:$U,10,FALSE)</f>
        <v>0</v>
      </c>
      <c r="I10" s="109">
        <f>VLOOKUP($A10,modello_la_min!$D:$U,11,FALSE)</f>
        <v>0</v>
      </c>
      <c r="J10" s="109">
        <f>VLOOKUP($A10,modello_la_min!$D:$U,12,FALSE)</f>
        <v>0</v>
      </c>
      <c r="K10" s="109">
        <f>VLOOKUP($A10,modello_la_min!$D:$U,13,FALSE)</f>
        <v>0</v>
      </c>
      <c r="L10" s="109">
        <f>VLOOKUP($A10,modello_la_min!$D:$U,14,FALSE)</f>
        <v>0</v>
      </c>
      <c r="M10" s="109">
        <f>VLOOKUP($A10,modello_la_min!$D:$U,15,FALSE)</f>
        <v>0</v>
      </c>
      <c r="N10" s="109">
        <f>VLOOKUP($A10,modello_la_min!$D:$U,16,FALSE)</f>
        <v>0</v>
      </c>
      <c r="O10" s="109">
        <f>VLOOKUP($A10,modello_la_min!$D:$U,17,FALSE)</f>
        <v>0</v>
      </c>
      <c r="P10" s="109">
        <f t="shared" si="0"/>
        <v>0</v>
      </c>
    </row>
    <row r="11" spans="1:17" s="27" customFormat="1" ht="21" customHeight="1">
      <c r="A11" s="60" t="s">
        <v>116</v>
      </c>
      <c r="B11" s="61" t="s">
        <v>117</v>
      </c>
      <c r="C11" s="109">
        <f>VLOOKUP($A11,modello_la_min!$D:$U,5,FALSE)</f>
        <v>39560</v>
      </c>
      <c r="D11" s="109">
        <f>VLOOKUP($A11,modello_la_min!$D:$U,6,FALSE)</f>
        <v>10024</v>
      </c>
      <c r="E11" s="109">
        <f>VLOOKUP($A11,modello_la_min!$D:$U,7,FALSE)</f>
        <v>10449</v>
      </c>
      <c r="F11" s="109">
        <f>VLOOKUP($A11,modello_la_min!$D:$U,8,FALSE)</f>
        <v>9705</v>
      </c>
      <c r="G11" s="109">
        <f>VLOOKUP($A11,modello_la_min!$D:$U,9,FALSE)</f>
        <v>313754</v>
      </c>
      <c r="H11" s="109">
        <f>VLOOKUP($A11,modello_la_min!$D:$U,10,FALSE)</f>
        <v>1159849</v>
      </c>
      <c r="I11" s="109">
        <f>VLOOKUP($A11,modello_la_min!$D:$U,11,FALSE)</f>
        <v>5592</v>
      </c>
      <c r="J11" s="109">
        <f>VLOOKUP($A11,modello_la_min!$D:$U,12,FALSE)</f>
        <v>194045</v>
      </c>
      <c r="K11" s="109">
        <f>VLOOKUP($A11,modello_la_min!$D:$U,13,FALSE)</f>
        <v>218834</v>
      </c>
      <c r="L11" s="109">
        <f>VLOOKUP($A11,modello_la_min!$D:$U,14,FALSE)</f>
        <v>60360</v>
      </c>
      <c r="M11" s="109">
        <f>VLOOKUP($A11,modello_la_min!$D:$U,15,FALSE)</f>
        <v>2850</v>
      </c>
      <c r="N11" s="109">
        <f>VLOOKUP($A11,modello_la_min!$D:$U,16,FALSE)</f>
        <v>27169</v>
      </c>
      <c r="O11" s="109">
        <f>VLOOKUP($A11,modello_la_min!$D:$U,17,FALSE)</f>
        <v>0</v>
      </c>
      <c r="P11" s="109">
        <f t="shared" si="0"/>
        <v>2052191</v>
      </c>
    </row>
    <row r="12" spans="1:17" s="27" customFormat="1" ht="20.100000000000001" customHeight="1">
      <c r="A12" s="60" t="s">
        <v>118</v>
      </c>
      <c r="B12" s="61" t="s">
        <v>119</v>
      </c>
      <c r="C12" s="109">
        <f>VLOOKUP($A12,modello_la_min!$D:$U,5,FALSE)</f>
        <v>0</v>
      </c>
      <c r="D12" s="109">
        <f>VLOOKUP($A12,modello_la_min!$D:$U,6,FALSE)</f>
        <v>0</v>
      </c>
      <c r="E12" s="109">
        <f>VLOOKUP($A12,modello_la_min!$D:$U,7,FALSE)</f>
        <v>0</v>
      </c>
      <c r="F12" s="109">
        <f>VLOOKUP($A12,modello_la_min!$D:$U,8,FALSE)</f>
        <v>0</v>
      </c>
      <c r="G12" s="109">
        <f>VLOOKUP($A12,modello_la_min!$D:$U,9,FALSE)</f>
        <v>0</v>
      </c>
      <c r="H12" s="109">
        <f>VLOOKUP($A12,modello_la_min!$D:$U,10,FALSE)</f>
        <v>0</v>
      </c>
      <c r="I12" s="109">
        <f>VLOOKUP($A12,modello_la_min!$D:$U,11,FALSE)</f>
        <v>0</v>
      </c>
      <c r="J12" s="109">
        <f>VLOOKUP($A12,modello_la_min!$D:$U,12,FALSE)</f>
        <v>0</v>
      </c>
      <c r="K12" s="109">
        <f>VLOOKUP($A12,modello_la_min!$D:$U,13,FALSE)</f>
        <v>0</v>
      </c>
      <c r="L12" s="109">
        <f>VLOOKUP($A12,modello_la_min!$D:$U,14,FALSE)</f>
        <v>0</v>
      </c>
      <c r="M12" s="109">
        <f>VLOOKUP($A12,modello_la_min!$D:$U,15,FALSE)</f>
        <v>0</v>
      </c>
      <c r="N12" s="109">
        <f>VLOOKUP($A12,modello_la_min!$D:$U,16,FALSE)</f>
        <v>0</v>
      </c>
      <c r="O12" s="109">
        <f>VLOOKUP($A12,modello_la_min!$D:$U,17,FALSE)</f>
        <v>0</v>
      </c>
      <c r="P12" s="109">
        <f t="shared" si="0"/>
        <v>0</v>
      </c>
    </row>
    <row r="13" spans="1:17" s="27" customFormat="1" ht="20.100000000000001" customHeight="1">
      <c r="A13" s="55" t="s">
        <v>120</v>
      </c>
      <c r="B13" s="61" t="s">
        <v>121</v>
      </c>
      <c r="C13" s="109">
        <f>VLOOKUP($A13,modello_la_min!$D:$U,5,FALSE)</f>
        <v>0</v>
      </c>
      <c r="D13" s="109">
        <f>VLOOKUP($A13,modello_la_min!$D:$U,6,FALSE)</f>
        <v>0</v>
      </c>
      <c r="E13" s="109">
        <f>VLOOKUP($A13,modello_la_min!$D:$U,7,FALSE)</f>
        <v>0</v>
      </c>
      <c r="F13" s="109">
        <f>VLOOKUP($A13,modello_la_min!$D:$U,8,FALSE)</f>
        <v>0</v>
      </c>
      <c r="G13" s="109">
        <f>VLOOKUP($A13,modello_la_min!$D:$U,9,FALSE)</f>
        <v>0</v>
      </c>
      <c r="H13" s="109">
        <f>VLOOKUP($A13,modello_la_min!$D:$U,10,FALSE)</f>
        <v>0</v>
      </c>
      <c r="I13" s="109">
        <f>VLOOKUP($A13,modello_la_min!$D:$U,11,FALSE)</f>
        <v>0</v>
      </c>
      <c r="J13" s="109">
        <f>VLOOKUP($A13,modello_la_min!$D:$U,12,FALSE)</f>
        <v>0</v>
      </c>
      <c r="K13" s="109">
        <f>VLOOKUP($A13,modello_la_min!$D:$U,13,FALSE)</f>
        <v>0</v>
      </c>
      <c r="L13" s="109">
        <f>VLOOKUP($A13,modello_la_min!$D:$U,14,FALSE)</f>
        <v>0</v>
      </c>
      <c r="M13" s="109">
        <f>VLOOKUP($A13,modello_la_min!$D:$U,15,FALSE)</f>
        <v>0</v>
      </c>
      <c r="N13" s="109">
        <f>VLOOKUP($A13,modello_la_min!$D:$U,16,FALSE)</f>
        <v>0</v>
      </c>
      <c r="O13" s="109">
        <f>VLOOKUP($A13,modello_la_min!$D:$U,17,FALSE)</f>
        <v>0</v>
      </c>
      <c r="P13" s="109">
        <f t="shared" si="0"/>
        <v>0</v>
      </c>
    </row>
    <row r="14" spans="1:17" s="27" customFormat="1" ht="28.5" customHeight="1">
      <c r="A14" s="55" t="s">
        <v>122</v>
      </c>
      <c r="B14" s="61" t="s">
        <v>123</v>
      </c>
      <c r="C14" s="109">
        <f>VLOOKUP($A14,modello_la_min!$D:$U,5,FALSE)</f>
        <v>24831</v>
      </c>
      <c r="D14" s="109">
        <f>VLOOKUP($A14,modello_la_min!$D:$U,6,FALSE)</f>
        <v>2416</v>
      </c>
      <c r="E14" s="109">
        <f>VLOOKUP($A14,modello_la_min!$D:$U,7,FALSE)</f>
        <v>654</v>
      </c>
      <c r="F14" s="109">
        <f>VLOOKUP($A14,modello_la_min!$D:$U,8,FALSE)</f>
        <v>62437</v>
      </c>
      <c r="G14" s="109">
        <f>VLOOKUP($A14,modello_la_min!$D:$U,9,FALSE)</f>
        <v>67801</v>
      </c>
      <c r="H14" s="109">
        <f>VLOOKUP($A14,modello_la_min!$D:$U,10,FALSE)</f>
        <v>271905</v>
      </c>
      <c r="I14" s="109">
        <f>VLOOKUP($A14,modello_la_min!$D:$U,11,FALSE)</f>
        <v>1114</v>
      </c>
      <c r="J14" s="109">
        <f>VLOOKUP($A14,modello_la_min!$D:$U,12,FALSE)</f>
        <v>27450</v>
      </c>
      <c r="K14" s="109">
        <f>VLOOKUP($A14,modello_la_min!$D:$U,13,FALSE)</f>
        <v>27718</v>
      </c>
      <c r="L14" s="109">
        <f>VLOOKUP($A14,modello_la_min!$D:$U,14,FALSE)</f>
        <v>25443</v>
      </c>
      <c r="M14" s="109">
        <f>VLOOKUP($A14,modello_la_min!$D:$U,15,FALSE)</f>
        <v>562</v>
      </c>
      <c r="N14" s="109">
        <f>VLOOKUP($A14,modello_la_min!$D:$U,16,FALSE)</f>
        <v>5350</v>
      </c>
      <c r="O14" s="109">
        <f>VLOOKUP($A14,modello_la_min!$D:$U,17,FALSE)</f>
        <v>0</v>
      </c>
      <c r="P14" s="109">
        <f t="shared" si="0"/>
        <v>517681</v>
      </c>
    </row>
    <row r="15" spans="1:17" ht="20.100000000000001" customHeight="1">
      <c r="A15" s="55" t="s">
        <v>138</v>
      </c>
      <c r="B15" s="61" t="s">
        <v>139</v>
      </c>
      <c r="C15" s="109">
        <f>VLOOKUP($A15,modello_la_min!$D:$U,5,FALSE)</f>
        <v>1206</v>
      </c>
      <c r="D15" s="109">
        <f>VLOOKUP($A15,modello_la_min!$D:$U,6,FALSE)</f>
        <v>4297</v>
      </c>
      <c r="E15" s="109">
        <f>VLOOKUP($A15,modello_la_min!$D:$U,7,FALSE)</f>
        <v>23730</v>
      </c>
      <c r="F15" s="109">
        <f>VLOOKUP($A15,modello_la_min!$D:$U,8,FALSE)</f>
        <v>664162</v>
      </c>
      <c r="G15" s="109">
        <f>VLOOKUP($A15,modello_la_min!$D:$U,9,FALSE)</f>
        <v>310833</v>
      </c>
      <c r="H15" s="109">
        <f>VLOOKUP($A15,modello_la_min!$D:$U,10,FALSE)</f>
        <v>623447</v>
      </c>
      <c r="I15" s="109">
        <f>VLOOKUP($A15,modello_la_min!$D:$U,11,FALSE)</f>
        <v>3765</v>
      </c>
      <c r="J15" s="109">
        <f>VLOOKUP($A15,modello_la_min!$D:$U,12,FALSE)</f>
        <v>22352</v>
      </c>
      <c r="K15" s="109">
        <f>VLOOKUP($A15,modello_la_min!$D:$U,13,FALSE)</f>
        <v>404966</v>
      </c>
      <c r="L15" s="109">
        <f>VLOOKUP($A15,modello_la_min!$D:$U,14,FALSE)</f>
        <v>29167</v>
      </c>
      <c r="M15" s="109">
        <f>VLOOKUP($A15,modello_la_min!$D:$U,15,FALSE)</f>
        <v>1918</v>
      </c>
      <c r="N15" s="109">
        <f>VLOOKUP($A15,modello_la_min!$D:$U,16,FALSE)</f>
        <v>18851</v>
      </c>
      <c r="O15" s="109">
        <f>VLOOKUP($A15,modello_la_min!$D:$U,17,FALSE)</f>
        <v>0</v>
      </c>
      <c r="P15" s="109">
        <f t="shared" si="0"/>
        <v>2108694</v>
      </c>
    </row>
    <row r="16" spans="1:17" ht="20.100000000000001" customHeight="1">
      <c r="A16" s="55" t="s">
        <v>140</v>
      </c>
      <c r="B16" s="61" t="s">
        <v>141</v>
      </c>
      <c r="C16" s="109">
        <f>VLOOKUP($A16,modello_la_min!$D:$U,5,FALSE)</f>
        <v>0</v>
      </c>
      <c r="D16" s="109">
        <f>VLOOKUP($A16,modello_la_min!$D:$U,6,FALSE)</f>
        <v>0</v>
      </c>
      <c r="E16" s="109">
        <f>VLOOKUP($A16,modello_la_min!$D:$U,7,FALSE)</f>
        <v>0</v>
      </c>
      <c r="F16" s="109">
        <f>VLOOKUP($A16,modello_la_min!$D:$U,8,FALSE)</f>
        <v>0</v>
      </c>
      <c r="G16" s="109">
        <f>VLOOKUP($A16,modello_la_min!$D:$U,9,FALSE)</f>
        <v>0</v>
      </c>
      <c r="H16" s="109">
        <f>VLOOKUP($A16,modello_la_min!$D:$U,10,FALSE)</f>
        <v>0</v>
      </c>
      <c r="I16" s="109">
        <f>VLOOKUP($A16,modello_la_min!$D:$U,11,FALSE)</f>
        <v>0</v>
      </c>
      <c r="J16" s="109">
        <f>VLOOKUP($A16,modello_la_min!$D:$U,12,FALSE)</f>
        <v>0</v>
      </c>
      <c r="K16" s="109">
        <f>VLOOKUP($A16,modello_la_min!$D:$U,13,FALSE)</f>
        <v>0</v>
      </c>
      <c r="L16" s="109">
        <f>VLOOKUP($A16,modello_la_min!$D:$U,14,FALSE)</f>
        <v>0</v>
      </c>
      <c r="M16" s="109">
        <f>VLOOKUP($A16,modello_la_min!$D:$U,15,FALSE)</f>
        <v>0</v>
      </c>
      <c r="N16" s="109">
        <f>VLOOKUP($A16,modello_la_min!$D:$U,16,FALSE)</f>
        <v>0</v>
      </c>
      <c r="O16" s="109">
        <f>VLOOKUP($A16,modello_la_min!$D:$U,17,FALSE)</f>
        <v>0</v>
      </c>
      <c r="P16" s="109">
        <f t="shared" si="0"/>
        <v>0</v>
      </c>
    </row>
    <row r="17" spans="1:17" ht="20.100000000000001" customHeight="1">
      <c r="A17" s="62">
        <v>19999</v>
      </c>
      <c r="B17" s="57" t="s">
        <v>142</v>
      </c>
      <c r="C17" s="136">
        <f>SUM(C9:C16)</f>
        <v>65597</v>
      </c>
      <c r="D17" s="136">
        <f t="shared" ref="D17:P17" si="1">SUM(D9:D16)</f>
        <v>16737</v>
      </c>
      <c r="E17" s="136">
        <f t="shared" si="1"/>
        <v>34833</v>
      </c>
      <c r="F17" s="136">
        <f t="shared" si="1"/>
        <v>736304</v>
      </c>
      <c r="G17" s="136">
        <f t="shared" si="1"/>
        <v>692388</v>
      </c>
      <c r="H17" s="136">
        <f t="shared" si="1"/>
        <v>2055201</v>
      </c>
      <c r="I17" s="136">
        <f t="shared" si="1"/>
        <v>10471</v>
      </c>
      <c r="J17" s="136">
        <f t="shared" si="1"/>
        <v>243847</v>
      </c>
      <c r="K17" s="136">
        <f t="shared" si="1"/>
        <v>651518</v>
      </c>
      <c r="L17" s="136">
        <f t="shared" si="1"/>
        <v>114970</v>
      </c>
      <c r="M17" s="136">
        <f t="shared" si="1"/>
        <v>5330</v>
      </c>
      <c r="N17" s="136">
        <f t="shared" si="1"/>
        <v>51370</v>
      </c>
      <c r="O17" s="136">
        <f t="shared" si="1"/>
        <v>0</v>
      </c>
      <c r="P17" s="136">
        <f t="shared" si="1"/>
        <v>4678566</v>
      </c>
      <c r="Q17" s="140">
        <f>P17/P$41</f>
        <v>1.1117250416573786E-2</v>
      </c>
    </row>
    <row r="18" spans="1:17" ht="20.100000000000001" customHeight="1">
      <c r="A18" s="60" t="s">
        <v>144</v>
      </c>
      <c r="B18" s="61" t="s">
        <v>145</v>
      </c>
      <c r="C18" s="109">
        <f>VLOOKUP($A18,modello_la_min!$D:$U,5,FALSE)</f>
        <v>8238</v>
      </c>
      <c r="D18" s="109">
        <f>VLOOKUP($A18,modello_la_min!$D:$U,6,FALSE)</f>
        <v>2650</v>
      </c>
      <c r="E18" s="109">
        <f>VLOOKUP($A18,modello_la_min!$D:$U,7,FALSE)</f>
        <v>0</v>
      </c>
      <c r="F18" s="109">
        <f>VLOOKUP($A18,modello_la_min!$D:$U,8,FALSE)</f>
        <v>176436</v>
      </c>
      <c r="G18" s="109">
        <f>VLOOKUP($A18,modello_la_min!$D:$U,9,FALSE)</f>
        <v>15639</v>
      </c>
      <c r="H18" s="109">
        <f>VLOOKUP($A18,modello_la_min!$D:$U,10,FALSE)</f>
        <v>898</v>
      </c>
      <c r="I18" s="109">
        <f>VLOOKUP($A18,modello_la_min!$D:$U,11,FALSE)</f>
        <v>0</v>
      </c>
      <c r="J18" s="109">
        <f>VLOOKUP($A18,modello_la_min!$D:$U,12,FALSE)</f>
        <v>434</v>
      </c>
      <c r="K18" s="109">
        <f>VLOOKUP($A18,modello_la_min!$D:$U,13,FALSE)</f>
        <v>289</v>
      </c>
      <c r="L18" s="109">
        <f>VLOOKUP($A18,modello_la_min!$D:$U,14,FALSE)</f>
        <v>10029</v>
      </c>
      <c r="M18" s="109">
        <f>VLOOKUP($A18,modello_la_min!$D:$U,15,FALSE)</f>
        <v>0</v>
      </c>
      <c r="N18" s="109">
        <f>VLOOKUP($A18,modello_la_min!$D:$U,16,FALSE)</f>
        <v>0</v>
      </c>
      <c r="O18" s="109">
        <f>VLOOKUP($A18,modello_la_min!$D:$U,17,FALSE)</f>
        <v>0</v>
      </c>
      <c r="P18" s="109">
        <f t="shared" ref="P18:P29" si="2">SUM(C18:O18)</f>
        <v>214613</v>
      </c>
    </row>
    <row r="19" spans="1:17" ht="20.100000000000001" customHeight="1">
      <c r="A19" s="60" t="s">
        <v>178</v>
      </c>
      <c r="B19" s="61" t="s">
        <v>179</v>
      </c>
      <c r="C19" s="109">
        <f>VLOOKUP($A19,modello_la_min!$D:$U,5,FALSE)</f>
        <v>0</v>
      </c>
      <c r="D19" s="109">
        <f>VLOOKUP($A19,modello_la_min!$D:$U,6,FALSE)</f>
        <v>0</v>
      </c>
      <c r="E19" s="109">
        <f>VLOOKUP($A19,modello_la_min!$D:$U,7,FALSE)</f>
        <v>0</v>
      </c>
      <c r="F19" s="109">
        <f>VLOOKUP($A19,modello_la_min!$D:$U,8,FALSE)</f>
        <v>0</v>
      </c>
      <c r="G19" s="109">
        <f>VLOOKUP($A19,modello_la_min!$D:$U,9,FALSE)</f>
        <v>0</v>
      </c>
      <c r="H19" s="109">
        <f>VLOOKUP($A19,modello_la_min!$D:$U,10,FALSE)</f>
        <v>0</v>
      </c>
      <c r="I19" s="109">
        <f>VLOOKUP($A19,modello_la_min!$D:$U,11,FALSE)</f>
        <v>0</v>
      </c>
      <c r="J19" s="109">
        <f>VLOOKUP($A19,modello_la_min!$D:$U,12,FALSE)</f>
        <v>0</v>
      </c>
      <c r="K19" s="109">
        <f>VLOOKUP($A19,modello_la_min!$D:$U,13,FALSE)</f>
        <v>0</v>
      </c>
      <c r="L19" s="109">
        <f>VLOOKUP($A19,modello_la_min!$D:$U,14,FALSE)</f>
        <v>0</v>
      </c>
      <c r="M19" s="109">
        <f>VLOOKUP($A19,modello_la_min!$D:$U,15,FALSE)</f>
        <v>0</v>
      </c>
      <c r="N19" s="109">
        <f>VLOOKUP($A19,modello_la_min!$D:$U,16,FALSE)</f>
        <v>0</v>
      </c>
      <c r="O19" s="109">
        <f>VLOOKUP($A19,modello_la_min!$D:$U,17,FALSE)</f>
        <v>0</v>
      </c>
      <c r="P19" s="109">
        <f t="shared" si="2"/>
        <v>0</v>
      </c>
    </row>
    <row r="20" spans="1:17" ht="20.100000000000001" customHeight="1">
      <c r="A20" s="60" t="s">
        <v>180</v>
      </c>
      <c r="B20" s="61" t="s">
        <v>181</v>
      </c>
      <c r="C20" s="109">
        <f>VLOOKUP($A20,modello_la_min!$D:$U,5,FALSE)</f>
        <v>0</v>
      </c>
      <c r="D20" s="109">
        <f>VLOOKUP($A20,modello_la_min!$D:$U,6,FALSE)</f>
        <v>0</v>
      </c>
      <c r="E20" s="109">
        <f>VLOOKUP($A20,modello_la_min!$D:$U,7,FALSE)</f>
        <v>0</v>
      </c>
      <c r="F20" s="109">
        <f>VLOOKUP($A20,modello_la_min!$D:$U,8,FALSE)</f>
        <v>0</v>
      </c>
      <c r="G20" s="109">
        <f>VLOOKUP($A20,modello_la_min!$D:$U,9,FALSE)</f>
        <v>0</v>
      </c>
      <c r="H20" s="109">
        <f>VLOOKUP($A20,modello_la_min!$D:$U,10,FALSE)</f>
        <v>0</v>
      </c>
      <c r="I20" s="109">
        <f>VLOOKUP($A20,modello_la_min!$D:$U,11,FALSE)</f>
        <v>0</v>
      </c>
      <c r="J20" s="109">
        <f>VLOOKUP($A20,modello_la_min!$D:$U,12,FALSE)</f>
        <v>0</v>
      </c>
      <c r="K20" s="109">
        <f>VLOOKUP($A20,modello_la_min!$D:$U,13,FALSE)</f>
        <v>0</v>
      </c>
      <c r="L20" s="109">
        <f>VLOOKUP($A20,modello_la_min!$D:$U,14,FALSE)</f>
        <v>0</v>
      </c>
      <c r="M20" s="109">
        <f>VLOOKUP($A20,modello_la_min!$D:$U,15,FALSE)</f>
        <v>0</v>
      </c>
      <c r="N20" s="109">
        <f>VLOOKUP($A20,modello_la_min!$D:$U,16,FALSE)</f>
        <v>0</v>
      </c>
      <c r="O20" s="109">
        <f>VLOOKUP($A20,modello_la_min!$D:$U,17,FALSE)</f>
        <v>0</v>
      </c>
      <c r="P20" s="109">
        <f t="shared" si="2"/>
        <v>0</v>
      </c>
    </row>
    <row r="21" spans="1:17" ht="20.100000000000001" customHeight="1">
      <c r="A21" s="60" t="s">
        <v>182</v>
      </c>
      <c r="B21" s="61" t="s">
        <v>183</v>
      </c>
      <c r="C21" s="109">
        <f>VLOOKUP($A21,modello_la_min!$D:$U,5,FALSE)</f>
        <v>56713</v>
      </c>
      <c r="D21" s="109">
        <f>VLOOKUP($A21,modello_la_min!$D:$U,6,FALSE)</f>
        <v>5877</v>
      </c>
      <c r="E21" s="109">
        <f>VLOOKUP($A21,modello_la_min!$D:$U,7,FALSE)</f>
        <v>138</v>
      </c>
      <c r="F21" s="109">
        <f>VLOOKUP($A21,modello_la_min!$D:$U,8,FALSE)</f>
        <v>35426</v>
      </c>
      <c r="G21" s="109">
        <f>VLOOKUP($A21,modello_la_min!$D:$U,9,FALSE)</f>
        <v>24977</v>
      </c>
      <c r="H21" s="109">
        <f>VLOOKUP($A21,modello_la_min!$D:$U,10,FALSE)</f>
        <v>1169509</v>
      </c>
      <c r="I21" s="109">
        <f>VLOOKUP($A21,modello_la_min!$D:$U,11,FALSE)</f>
        <v>234</v>
      </c>
      <c r="J21" s="109">
        <f>VLOOKUP($A21,modello_la_min!$D:$U,12,FALSE)</f>
        <v>1879</v>
      </c>
      <c r="K21" s="109">
        <f>VLOOKUP($A21,modello_la_min!$D:$U,13,FALSE)</f>
        <v>2452</v>
      </c>
      <c r="L21" s="109">
        <f>VLOOKUP($A21,modello_la_min!$D:$U,14,FALSE)</f>
        <v>2185</v>
      </c>
      <c r="M21" s="109">
        <f>VLOOKUP($A21,modello_la_min!$D:$U,15,FALSE)</f>
        <v>119</v>
      </c>
      <c r="N21" s="109">
        <f>VLOOKUP($A21,modello_la_min!$D:$U,16,FALSE)</f>
        <v>1126</v>
      </c>
      <c r="O21" s="109">
        <f>VLOOKUP($A21,modello_la_min!$D:$U,17,FALSE)</f>
        <v>0</v>
      </c>
      <c r="P21" s="109">
        <f t="shared" si="2"/>
        <v>1300635</v>
      </c>
    </row>
    <row r="22" spans="1:17" ht="20.100000000000001" customHeight="1">
      <c r="A22" s="55" t="s">
        <v>184</v>
      </c>
      <c r="B22" s="61" t="s">
        <v>185</v>
      </c>
      <c r="C22" s="109">
        <f>VLOOKUP($A22,modello_la_min!$D:$U,5,FALSE)</f>
        <v>24560691</v>
      </c>
      <c r="D22" s="109">
        <f>VLOOKUP($A22,modello_la_min!$D:$U,6,FALSE)</f>
        <v>936</v>
      </c>
      <c r="E22" s="109">
        <f>VLOOKUP($A22,modello_la_min!$D:$U,7,FALSE)</f>
        <v>0</v>
      </c>
      <c r="F22" s="109">
        <f>VLOOKUP($A22,modello_la_min!$D:$U,8,FALSE)</f>
        <v>5287</v>
      </c>
      <c r="G22" s="109">
        <f>VLOOKUP($A22,modello_la_min!$D:$U,9,FALSE)</f>
        <v>19270</v>
      </c>
      <c r="H22" s="109">
        <f>VLOOKUP($A22,modello_la_min!$D:$U,10,FALSE)</f>
        <v>73855</v>
      </c>
      <c r="I22" s="109">
        <f>VLOOKUP($A22,modello_la_min!$D:$U,11,FALSE)</f>
        <v>0</v>
      </c>
      <c r="J22" s="109">
        <f>VLOOKUP($A22,modello_la_min!$D:$U,12,FALSE)</f>
        <v>35963</v>
      </c>
      <c r="K22" s="109">
        <f>VLOOKUP($A22,modello_la_min!$D:$U,13,FALSE)</f>
        <v>23968</v>
      </c>
      <c r="L22" s="109">
        <f>VLOOKUP($A22,modello_la_min!$D:$U,14,FALSE)</f>
        <v>630</v>
      </c>
      <c r="M22" s="109">
        <f>VLOOKUP($A22,modello_la_min!$D:$U,15,FALSE)</f>
        <v>0</v>
      </c>
      <c r="N22" s="109">
        <f>VLOOKUP($A22,modello_la_min!$D:$U,16,FALSE)</f>
        <v>0</v>
      </c>
      <c r="O22" s="109">
        <f>VLOOKUP($A22,modello_la_min!$D:$U,17,FALSE)</f>
        <v>0</v>
      </c>
      <c r="P22" s="109">
        <f t="shared" si="2"/>
        <v>24720600</v>
      </c>
    </row>
    <row r="23" spans="1:17" ht="20.100000000000001" customHeight="1">
      <c r="A23" s="55" t="s">
        <v>196</v>
      </c>
      <c r="B23" s="63" t="s">
        <v>197</v>
      </c>
      <c r="C23" s="109">
        <f>VLOOKUP($A23,modello_la_min!$D:$U,5,FALSE)</f>
        <v>0</v>
      </c>
      <c r="D23" s="109">
        <f>VLOOKUP($A23,modello_la_min!$D:$U,6,FALSE)</f>
        <v>0</v>
      </c>
      <c r="E23" s="109">
        <f>VLOOKUP($A23,modello_la_min!$D:$U,7,FALSE)</f>
        <v>0</v>
      </c>
      <c r="F23" s="109">
        <f>VLOOKUP($A23,modello_la_min!$D:$U,8,FALSE)</f>
        <v>0</v>
      </c>
      <c r="G23" s="109">
        <f>VLOOKUP($A23,modello_la_min!$D:$U,9,FALSE)</f>
        <v>0</v>
      </c>
      <c r="H23" s="109">
        <f>VLOOKUP($A23,modello_la_min!$D:$U,10,FALSE)</f>
        <v>0</v>
      </c>
      <c r="I23" s="109">
        <f>VLOOKUP($A23,modello_la_min!$D:$U,11,FALSE)</f>
        <v>0</v>
      </c>
      <c r="J23" s="109">
        <f>VLOOKUP($A23,modello_la_min!$D:$U,12,FALSE)</f>
        <v>0</v>
      </c>
      <c r="K23" s="109">
        <f>VLOOKUP($A23,modello_la_min!$D:$U,13,FALSE)</f>
        <v>0</v>
      </c>
      <c r="L23" s="109">
        <f>VLOOKUP($A23,modello_la_min!$D:$U,14,FALSE)</f>
        <v>0</v>
      </c>
      <c r="M23" s="109">
        <f>VLOOKUP($A23,modello_la_min!$D:$U,15,FALSE)</f>
        <v>0</v>
      </c>
      <c r="N23" s="109">
        <f>VLOOKUP($A23,modello_la_min!$D:$U,16,FALSE)</f>
        <v>0</v>
      </c>
      <c r="O23" s="109">
        <f>VLOOKUP($A23,modello_la_min!$D:$U,17,FALSE)</f>
        <v>0</v>
      </c>
      <c r="P23" s="109">
        <f t="shared" si="2"/>
        <v>0</v>
      </c>
    </row>
    <row r="24" spans="1:17" ht="23.25" customHeight="1">
      <c r="A24" s="55" t="s">
        <v>208</v>
      </c>
      <c r="B24" s="61" t="s">
        <v>209</v>
      </c>
      <c r="C24" s="109">
        <f>VLOOKUP($A24,modello_la_min!$D:$U,5,FALSE)</f>
        <v>23349119</v>
      </c>
      <c r="D24" s="109">
        <f>VLOOKUP($A24,modello_la_min!$D:$U,6,FALSE)</f>
        <v>243204</v>
      </c>
      <c r="E24" s="109">
        <f>VLOOKUP($A24,modello_la_min!$D:$U,7,FALSE)</f>
        <v>251555</v>
      </c>
      <c r="F24" s="109">
        <f>VLOOKUP($A24,modello_la_min!$D:$U,8,FALSE)</f>
        <v>16043006</v>
      </c>
      <c r="G24" s="109">
        <f>VLOOKUP($A24,modello_la_min!$D:$U,9,FALSE)</f>
        <v>9882160</v>
      </c>
      <c r="H24" s="109">
        <f>VLOOKUP($A24,modello_la_min!$D:$U,10,FALSE)</f>
        <v>33438898</v>
      </c>
      <c r="I24" s="109">
        <f>VLOOKUP($A24,modello_la_min!$D:$U,11,FALSE)</f>
        <v>136751</v>
      </c>
      <c r="J24" s="109">
        <f>VLOOKUP($A24,modello_la_min!$D:$U,12,FALSE)</f>
        <v>4407723</v>
      </c>
      <c r="K24" s="109">
        <f>VLOOKUP($A24,modello_la_min!$D:$U,13,FALSE)</f>
        <v>3822445</v>
      </c>
      <c r="L24" s="109">
        <f>VLOOKUP($A24,modello_la_min!$D:$U,14,FALSE)</f>
        <v>1801072</v>
      </c>
      <c r="M24" s="109">
        <f>VLOOKUP($A24,modello_la_min!$D:$U,15,FALSE)</f>
        <v>69662</v>
      </c>
      <c r="N24" s="109">
        <f>VLOOKUP($A24,modello_la_min!$D:$U,16,FALSE)</f>
        <v>662798</v>
      </c>
      <c r="O24" s="109">
        <f>VLOOKUP($A24,modello_la_min!$D:$U,17,FALSE)</f>
        <v>0</v>
      </c>
      <c r="P24" s="109">
        <f t="shared" si="2"/>
        <v>94108393</v>
      </c>
    </row>
    <row r="25" spans="1:17" ht="20.100000000000001" customHeight="1">
      <c r="A25" s="55" t="s">
        <v>236</v>
      </c>
      <c r="B25" s="61" t="s">
        <v>237</v>
      </c>
      <c r="C25" s="109">
        <f>VLOOKUP($A25,modello_la_min!$D:$U,5,FALSE)</f>
        <v>238443</v>
      </c>
      <c r="D25" s="109">
        <f>VLOOKUP($A25,modello_la_min!$D:$U,6,FALSE)</f>
        <v>79247</v>
      </c>
      <c r="E25" s="109">
        <f>VLOOKUP($A25,modello_la_min!$D:$U,7,FALSE)</f>
        <v>2221490</v>
      </c>
      <c r="F25" s="109">
        <f>VLOOKUP($A25,modello_la_min!$D:$U,8,FALSE)</f>
        <v>1699971</v>
      </c>
      <c r="G25" s="109">
        <f>VLOOKUP($A25,modello_la_min!$D:$U,9,FALSE)</f>
        <v>5623640</v>
      </c>
      <c r="H25" s="109">
        <f>VLOOKUP($A25,modello_la_min!$D:$U,10,FALSE)</f>
        <v>19407614</v>
      </c>
      <c r="I25" s="109">
        <f>VLOOKUP($A25,modello_la_min!$D:$U,11,FALSE)</f>
        <v>91013</v>
      </c>
      <c r="J25" s="109">
        <f>VLOOKUP($A25,modello_la_min!$D:$U,12,FALSE)</f>
        <v>3042585</v>
      </c>
      <c r="K25" s="109">
        <f>VLOOKUP($A25,modello_la_min!$D:$U,13,FALSE)</f>
        <v>3162554</v>
      </c>
      <c r="L25" s="109">
        <f>VLOOKUP($A25,modello_la_min!$D:$U,14,FALSE)</f>
        <v>733709</v>
      </c>
      <c r="M25" s="109">
        <f>VLOOKUP($A25,modello_la_min!$D:$U,15,FALSE)</f>
        <v>46360</v>
      </c>
      <c r="N25" s="109">
        <f>VLOOKUP($A25,modello_la_min!$D:$U,16,FALSE)</f>
        <v>514553</v>
      </c>
      <c r="O25" s="109">
        <f>VLOOKUP($A25,modello_la_min!$D:$U,17,FALSE)</f>
        <v>0</v>
      </c>
      <c r="P25" s="109">
        <f t="shared" si="2"/>
        <v>36861179</v>
      </c>
    </row>
    <row r="26" spans="1:17" ht="20.100000000000001" customHeight="1">
      <c r="A26" s="55" t="s">
        <v>256</v>
      </c>
      <c r="B26" s="61" t="s">
        <v>257</v>
      </c>
      <c r="C26" s="109">
        <f>VLOOKUP($A26,modello_la_min!$D:$U,5,FALSE)</f>
        <v>1924</v>
      </c>
      <c r="D26" s="109">
        <f>VLOOKUP($A26,modello_la_min!$D:$U,6,FALSE)</f>
        <v>2906</v>
      </c>
      <c r="E26" s="109">
        <f>VLOOKUP($A26,modello_la_min!$D:$U,7,FALSE)</f>
        <v>19392</v>
      </c>
      <c r="F26" s="109">
        <f>VLOOKUP($A26,modello_la_min!$D:$U,8,FALSE)</f>
        <v>35949</v>
      </c>
      <c r="G26" s="109">
        <f>VLOOKUP($A26,modello_la_min!$D:$U,9,FALSE)</f>
        <v>401287</v>
      </c>
      <c r="H26" s="109">
        <f>VLOOKUP($A26,modello_la_min!$D:$U,10,FALSE)</f>
        <v>1309613</v>
      </c>
      <c r="I26" s="109">
        <f>VLOOKUP($A26,modello_la_min!$D:$U,11,FALSE)</f>
        <v>5102</v>
      </c>
      <c r="J26" s="109">
        <f>VLOOKUP($A26,modello_la_min!$D:$U,12,FALSE)</f>
        <v>57623</v>
      </c>
      <c r="K26" s="109">
        <f>VLOOKUP($A26,modello_la_min!$D:$U,13,FALSE)</f>
        <v>72058</v>
      </c>
      <c r="L26" s="109">
        <f>VLOOKUP($A26,modello_la_min!$D:$U,14,FALSE)</f>
        <v>77399</v>
      </c>
      <c r="M26" s="109">
        <f>VLOOKUP($A26,modello_la_min!$D:$U,15,FALSE)</f>
        <v>2599</v>
      </c>
      <c r="N26" s="109">
        <f>VLOOKUP($A26,modello_la_min!$D:$U,16,FALSE)</f>
        <v>25220</v>
      </c>
      <c r="O26" s="109">
        <f>VLOOKUP($A26,modello_la_min!$D:$U,17,FALSE)</f>
        <v>0</v>
      </c>
      <c r="P26" s="109">
        <f t="shared" si="2"/>
        <v>2011072</v>
      </c>
    </row>
    <row r="27" spans="1:17" ht="20.100000000000001" customHeight="1">
      <c r="A27" s="55" t="s">
        <v>268</v>
      </c>
      <c r="B27" s="61" t="s">
        <v>269</v>
      </c>
      <c r="C27" s="109">
        <f>VLOOKUP($A27,modello_la_min!$D:$U,5,FALSE)</f>
        <v>41940</v>
      </c>
      <c r="D27" s="109">
        <f>VLOOKUP($A27,modello_la_min!$D:$U,6,FALSE)</f>
        <v>11571</v>
      </c>
      <c r="E27" s="109">
        <f>VLOOKUP($A27,modello_la_min!$D:$U,7,FALSE)</f>
        <v>5860</v>
      </c>
      <c r="F27" s="109">
        <f>VLOOKUP($A27,modello_la_min!$D:$U,8,FALSE)</f>
        <v>1397542</v>
      </c>
      <c r="G27" s="109">
        <f>VLOOKUP($A27,modello_la_min!$D:$U,9,FALSE)</f>
        <v>1388482</v>
      </c>
      <c r="H27" s="109">
        <f>VLOOKUP($A27,modello_la_min!$D:$U,10,FALSE)</f>
        <v>2123127</v>
      </c>
      <c r="I27" s="109">
        <f>VLOOKUP($A27,modello_la_min!$D:$U,11,FALSE)</f>
        <v>9985</v>
      </c>
      <c r="J27" s="109">
        <f>VLOOKUP($A27,modello_la_min!$D:$U,12,FALSE)</f>
        <v>547560</v>
      </c>
      <c r="K27" s="109">
        <f>VLOOKUP($A27,modello_la_min!$D:$U,13,FALSE)</f>
        <v>142687</v>
      </c>
      <c r="L27" s="109">
        <f>VLOOKUP($A27,modello_la_min!$D:$U,14,FALSE)</f>
        <v>97564</v>
      </c>
      <c r="M27" s="109">
        <f>VLOOKUP($A27,modello_la_min!$D:$U,15,FALSE)</f>
        <v>5086</v>
      </c>
      <c r="N27" s="109">
        <f>VLOOKUP($A27,modello_la_min!$D:$U,16,FALSE)</f>
        <v>47972</v>
      </c>
      <c r="O27" s="109">
        <f>VLOOKUP($A27,modello_la_min!$D:$U,17,FALSE)</f>
        <v>0</v>
      </c>
      <c r="P27" s="109">
        <f t="shared" si="2"/>
        <v>5819376</v>
      </c>
    </row>
    <row r="28" spans="1:17" ht="20.100000000000001" customHeight="1">
      <c r="A28" s="55" t="s">
        <v>282</v>
      </c>
      <c r="B28" s="61" t="s">
        <v>283</v>
      </c>
      <c r="C28" s="109">
        <f>VLOOKUP($A28,modello_la_min!$D:$U,5,FALSE)</f>
        <v>0</v>
      </c>
      <c r="D28" s="109">
        <f>VLOOKUP($A28,modello_la_min!$D:$U,6,FALSE)</f>
        <v>0</v>
      </c>
      <c r="E28" s="109">
        <f>VLOOKUP($A28,modello_la_min!$D:$U,7,FALSE)</f>
        <v>0</v>
      </c>
      <c r="F28" s="109">
        <f>VLOOKUP($A28,modello_la_min!$D:$U,8,FALSE)</f>
        <v>0</v>
      </c>
      <c r="G28" s="109">
        <f>VLOOKUP($A28,modello_la_min!$D:$U,9,FALSE)</f>
        <v>0</v>
      </c>
      <c r="H28" s="109">
        <f>VLOOKUP($A28,modello_la_min!$D:$U,10,FALSE)</f>
        <v>0</v>
      </c>
      <c r="I28" s="109">
        <f>VLOOKUP($A28,modello_la_min!$D:$U,11,FALSE)</f>
        <v>0</v>
      </c>
      <c r="J28" s="109">
        <f>VLOOKUP($A28,modello_la_min!$D:$U,12,FALSE)</f>
        <v>0</v>
      </c>
      <c r="K28" s="109">
        <f>VLOOKUP($A28,modello_la_min!$D:$U,13,FALSE)</f>
        <v>0</v>
      </c>
      <c r="L28" s="109">
        <f>VLOOKUP($A28,modello_la_min!$D:$U,14,FALSE)</f>
        <v>0</v>
      </c>
      <c r="M28" s="109">
        <f>VLOOKUP($A28,modello_la_min!$D:$U,15,FALSE)</f>
        <v>0</v>
      </c>
      <c r="N28" s="109">
        <f>VLOOKUP($A28,modello_la_min!$D:$U,16,FALSE)</f>
        <v>0</v>
      </c>
      <c r="O28" s="109">
        <f>VLOOKUP($A28,modello_la_min!$D:$U,17,FALSE)</f>
        <v>0</v>
      </c>
      <c r="P28" s="109">
        <f t="shared" si="2"/>
        <v>0</v>
      </c>
    </row>
    <row r="29" spans="1:17" ht="20.100000000000001" customHeight="1">
      <c r="A29" s="55" t="s">
        <v>284</v>
      </c>
      <c r="B29" s="61" t="s">
        <v>285</v>
      </c>
      <c r="C29" s="109">
        <f>VLOOKUP($A29,modello_la_min!$D:$U,5,FALSE)</f>
        <v>69133</v>
      </c>
      <c r="D29" s="109">
        <f>VLOOKUP($A29,modello_la_min!$D:$U,6,FALSE)</f>
        <v>29045</v>
      </c>
      <c r="E29" s="109">
        <f>VLOOKUP($A29,modello_la_min!$D:$U,7,FALSE)</f>
        <v>247918</v>
      </c>
      <c r="F29" s="109">
        <f>VLOOKUP($A29,modello_la_min!$D:$U,8,FALSE)</f>
        <v>10967914</v>
      </c>
      <c r="G29" s="109">
        <f>VLOOKUP($A29,modello_la_min!$D:$U,9,FALSE)</f>
        <v>231638</v>
      </c>
      <c r="H29" s="109">
        <f>VLOOKUP($A29,modello_la_min!$D:$U,10,FALSE)</f>
        <v>1070557</v>
      </c>
      <c r="I29" s="109">
        <f>VLOOKUP($A29,modello_la_min!$D:$U,11,FALSE)</f>
        <v>3612</v>
      </c>
      <c r="J29" s="109">
        <f>VLOOKUP($A29,modello_la_min!$D:$U,12,FALSE)</f>
        <v>65585</v>
      </c>
      <c r="K29" s="109">
        <f>VLOOKUP($A29,modello_la_min!$D:$U,13,FALSE)</f>
        <v>74944</v>
      </c>
      <c r="L29" s="109">
        <f>VLOOKUP($A29,modello_la_min!$D:$U,14,FALSE)</f>
        <v>64153</v>
      </c>
      <c r="M29" s="109">
        <f>VLOOKUP($A29,modello_la_min!$D:$U,15,FALSE)</f>
        <v>1840</v>
      </c>
      <c r="N29" s="109">
        <f>VLOOKUP($A29,modello_la_min!$D:$U,16,FALSE)</f>
        <v>18000</v>
      </c>
      <c r="O29" s="109">
        <f>VLOOKUP($A29,modello_la_min!$D:$U,17,FALSE)</f>
        <v>0</v>
      </c>
      <c r="P29" s="109">
        <f t="shared" si="2"/>
        <v>12844339</v>
      </c>
    </row>
    <row r="30" spans="1:17" ht="20.100000000000001" customHeight="1">
      <c r="A30" s="56">
        <v>29999</v>
      </c>
      <c r="B30" s="57" t="s">
        <v>286</v>
      </c>
      <c r="C30" s="137">
        <f>SUM(C18:C29)</f>
        <v>48326201</v>
      </c>
      <c r="D30" s="137">
        <f t="shared" ref="D30:P30" si="3">SUM(D18:D29)</f>
        <v>375436</v>
      </c>
      <c r="E30" s="137">
        <f t="shared" si="3"/>
        <v>2746353</v>
      </c>
      <c r="F30" s="137">
        <f t="shared" si="3"/>
        <v>30361531</v>
      </c>
      <c r="G30" s="137">
        <f t="shared" si="3"/>
        <v>17587093</v>
      </c>
      <c r="H30" s="137">
        <f t="shared" si="3"/>
        <v>58594071</v>
      </c>
      <c r="I30" s="137">
        <f t="shared" si="3"/>
        <v>246697</v>
      </c>
      <c r="J30" s="137">
        <f t="shared" si="3"/>
        <v>8159352</v>
      </c>
      <c r="K30" s="137">
        <f t="shared" si="3"/>
        <v>7301397</v>
      </c>
      <c r="L30" s="137">
        <f t="shared" si="3"/>
        <v>2786741</v>
      </c>
      <c r="M30" s="137">
        <f t="shared" si="3"/>
        <v>125666</v>
      </c>
      <c r="N30" s="137">
        <f t="shared" si="3"/>
        <v>1269669</v>
      </c>
      <c r="O30" s="137">
        <f t="shared" si="3"/>
        <v>0</v>
      </c>
      <c r="P30" s="137">
        <f t="shared" si="3"/>
        <v>177880207</v>
      </c>
      <c r="Q30" s="140">
        <f>P30/P$41</f>
        <v>0.42268054044144748</v>
      </c>
    </row>
    <row r="31" spans="1:17" ht="20.100000000000001" customHeight="1">
      <c r="A31" s="55" t="s">
        <v>288</v>
      </c>
      <c r="B31" s="61" t="s">
        <v>289</v>
      </c>
      <c r="C31" s="109">
        <f>VLOOKUP($A31,modello_la_min!$D:$U,5,FALSE)</f>
        <v>2540866</v>
      </c>
      <c r="D31" s="109">
        <f>VLOOKUP($A31,modello_la_min!$D:$U,6,FALSE)</f>
        <v>106361</v>
      </c>
      <c r="E31" s="109">
        <f>VLOOKUP($A31,modello_la_min!$D:$U,7,FALSE)</f>
        <v>262727</v>
      </c>
      <c r="F31" s="109">
        <f>VLOOKUP($A31,modello_la_min!$D:$U,8,FALSE)</f>
        <v>990594</v>
      </c>
      <c r="G31" s="109">
        <f>VLOOKUP($A31,modello_la_min!$D:$U,9,FALSE)</f>
        <v>3708517</v>
      </c>
      <c r="H31" s="109">
        <f>VLOOKUP($A31,modello_la_min!$D:$U,10,FALSE)</f>
        <v>20070674</v>
      </c>
      <c r="I31" s="109">
        <f>VLOOKUP($A31,modello_la_min!$D:$U,11,FALSE)</f>
        <v>58090</v>
      </c>
      <c r="J31" s="109">
        <f>VLOOKUP($A31,modello_la_min!$D:$U,12,FALSE)</f>
        <v>2981212</v>
      </c>
      <c r="K31" s="109">
        <f>VLOOKUP($A31,modello_la_min!$D:$U,13,FALSE)</f>
        <v>955156</v>
      </c>
      <c r="L31" s="109">
        <f>VLOOKUP($A31,modello_la_min!$D:$U,14,FALSE)</f>
        <v>712829</v>
      </c>
      <c r="M31" s="109">
        <f>VLOOKUP($A31,modello_la_min!$D:$U,15,FALSE)</f>
        <v>29589</v>
      </c>
      <c r="N31" s="109">
        <f>VLOOKUP($A31,modello_la_min!$D:$U,16,FALSE)</f>
        <v>285068</v>
      </c>
      <c r="O31" s="109">
        <f>VLOOKUP($A31,modello_la_min!$D:$U,17,FALSE)</f>
        <v>0</v>
      </c>
      <c r="P31" s="109">
        <f t="shared" ref="P31:P40" si="4">SUM(C31:O31)</f>
        <v>32701683</v>
      </c>
    </row>
    <row r="32" spans="1:17" ht="20.100000000000001" customHeight="1">
      <c r="A32" s="55" t="s">
        <v>298</v>
      </c>
      <c r="B32" s="61" t="s">
        <v>299</v>
      </c>
      <c r="C32" s="109">
        <f>VLOOKUP($A32,modello_la_min!$D:$U,5,FALSE)</f>
        <v>23310327</v>
      </c>
      <c r="D32" s="109">
        <f>VLOOKUP($A32,modello_la_min!$D:$U,6,FALSE)</f>
        <v>826526</v>
      </c>
      <c r="E32" s="109">
        <f>VLOOKUP($A32,modello_la_min!$D:$U,7,FALSE)</f>
        <v>288632</v>
      </c>
      <c r="F32" s="109">
        <f>VLOOKUP($A32,modello_la_min!$D:$U,8,FALSE)</f>
        <v>11669477</v>
      </c>
      <c r="G32" s="109">
        <f>VLOOKUP($A32,modello_la_min!$D:$U,9,FALSE)</f>
        <v>29849606</v>
      </c>
      <c r="H32" s="109">
        <f>VLOOKUP($A32,modello_la_min!$D:$U,10,FALSE)</f>
        <v>94406567</v>
      </c>
      <c r="I32" s="109">
        <f>VLOOKUP($A32,modello_la_min!$D:$U,11,FALSE)</f>
        <v>389730</v>
      </c>
      <c r="J32" s="109">
        <f>VLOOKUP($A32,modello_la_min!$D:$U,12,FALSE)</f>
        <v>14923801</v>
      </c>
      <c r="K32" s="109">
        <f>VLOOKUP($A32,modello_la_min!$D:$U,13,FALSE)</f>
        <v>5581273</v>
      </c>
      <c r="L32" s="109">
        <f>VLOOKUP($A32,modello_la_min!$D:$U,14,FALSE)</f>
        <v>4740111</v>
      </c>
      <c r="M32" s="109">
        <f>VLOOKUP($A32,modello_la_min!$D:$U,15,FALSE)</f>
        <v>196113</v>
      </c>
      <c r="N32" s="109">
        <f>VLOOKUP($A32,modello_la_min!$D:$U,16,FALSE)</f>
        <v>1776767</v>
      </c>
      <c r="O32" s="109">
        <f>VLOOKUP($A32,modello_la_min!$D:$U,17,FALSE)</f>
        <v>0</v>
      </c>
      <c r="P32" s="109">
        <f t="shared" si="4"/>
        <v>187958930</v>
      </c>
    </row>
    <row r="33" spans="1:17" ht="20.100000000000001" customHeight="1">
      <c r="A33" s="55" t="s">
        <v>310</v>
      </c>
      <c r="B33" s="61" t="s">
        <v>311</v>
      </c>
      <c r="C33" s="109">
        <f>VLOOKUP($A33,modello_la_min!$D:$U,5,FALSE)</f>
        <v>0</v>
      </c>
      <c r="D33" s="109">
        <f>VLOOKUP($A33,modello_la_min!$D:$U,6,FALSE)</f>
        <v>0</v>
      </c>
      <c r="E33" s="109">
        <f>VLOOKUP($A33,modello_la_min!$D:$U,7,FALSE)</f>
        <v>0</v>
      </c>
      <c r="F33" s="109">
        <f>VLOOKUP($A33,modello_la_min!$D:$U,8,FALSE)</f>
        <v>0</v>
      </c>
      <c r="G33" s="109">
        <f>VLOOKUP($A33,modello_la_min!$D:$U,9,FALSE)</f>
        <v>0</v>
      </c>
      <c r="H33" s="109">
        <f>VLOOKUP($A33,modello_la_min!$D:$U,10,FALSE)</f>
        <v>0</v>
      </c>
      <c r="I33" s="109">
        <f>VLOOKUP($A33,modello_la_min!$D:$U,11,FALSE)</f>
        <v>0</v>
      </c>
      <c r="J33" s="109">
        <f>VLOOKUP($A33,modello_la_min!$D:$U,12,FALSE)</f>
        <v>0</v>
      </c>
      <c r="K33" s="109">
        <f>VLOOKUP($A33,modello_la_min!$D:$U,13,FALSE)</f>
        <v>0</v>
      </c>
      <c r="L33" s="109">
        <f>VLOOKUP($A33,modello_la_min!$D:$U,14,FALSE)</f>
        <v>0</v>
      </c>
      <c r="M33" s="109">
        <f>VLOOKUP($A33,modello_la_min!$D:$U,15,FALSE)</f>
        <v>0</v>
      </c>
      <c r="N33" s="109">
        <f>VLOOKUP($A33,modello_la_min!$D:$U,16,FALSE)</f>
        <v>0</v>
      </c>
      <c r="O33" s="109">
        <f>VLOOKUP($A33,modello_la_min!$D:$U,17,FALSE)</f>
        <v>0</v>
      </c>
      <c r="P33" s="109">
        <f t="shared" si="4"/>
        <v>0</v>
      </c>
    </row>
    <row r="34" spans="1:17" ht="20.100000000000001" customHeight="1">
      <c r="A34" s="55" t="s">
        <v>312</v>
      </c>
      <c r="B34" s="61" t="s">
        <v>313</v>
      </c>
      <c r="C34" s="109">
        <f>VLOOKUP($A34,modello_la_min!$D:$U,5,FALSE)</f>
        <v>319300</v>
      </c>
      <c r="D34" s="109">
        <f>VLOOKUP($A34,modello_la_min!$D:$U,6,FALSE)</f>
        <v>64380</v>
      </c>
      <c r="E34" s="109">
        <f>VLOOKUP($A34,modello_la_min!$D:$U,7,FALSE)</f>
        <v>9587</v>
      </c>
      <c r="F34" s="109">
        <f>VLOOKUP($A34,modello_la_min!$D:$U,8,FALSE)</f>
        <v>92334</v>
      </c>
      <c r="G34" s="109">
        <f>VLOOKUP($A34,modello_la_min!$D:$U,9,FALSE)</f>
        <v>1367708</v>
      </c>
      <c r="H34" s="109">
        <f>VLOOKUP($A34,modello_la_min!$D:$U,10,FALSE)</f>
        <v>3611003</v>
      </c>
      <c r="I34" s="109">
        <f>VLOOKUP($A34,modello_la_min!$D:$U,11,FALSE)</f>
        <v>16337</v>
      </c>
      <c r="J34" s="109">
        <f>VLOOKUP($A34,modello_la_min!$D:$U,12,FALSE)</f>
        <v>849822</v>
      </c>
      <c r="K34" s="109">
        <f>VLOOKUP($A34,modello_la_min!$D:$U,13,FALSE)</f>
        <v>266000</v>
      </c>
      <c r="L34" s="109">
        <f>VLOOKUP($A34,modello_la_min!$D:$U,14,FALSE)</f>
        <v>154425</v>
      </c>
      <c r="M34" s="109">
        <f>VLOOKUP($A34,modello_la_min!$D:$U,15,FALSE)</f>
        <v>8322</v>
      </c>
      <c r="N34" s="109">
        <f>VLOOKUP($A34,modello_la_min!$D:$U,16,FALSE)</f>
        <v>78412</v>
      </c>
      <c r="O34" s="109">
        <f>VLOOKUP($A34,modello_la_min!$D:$U,17,FALSE)</f>
        <v>0</v>
      </c>
      <c r="P34" s="109">
        <f t="shared" si="4"/>
        <v>6837630</v>
      </c>
    </row>
    <row r="35" spans="1:17" ht="20.100000000000001" customHeight="1">
      <c r="A35" s="55" t="s">
        <v>314</v>
      </c>
      <c r="B35" s="61" t="s">
        <v>315</v>
      </c>
      <c r="C35" s="109">
        <f>VLOOKUP($A35,modello_la_min!$D:$U,5,FALSE)</f>
        <v>0</v>
      </c>
      <c r="D35" s="109">
        <f>VLOOKUP($A35,modello_la_min!$D:$U,6,FALSE)</f>
        <v>0</v>
      </c>
      <c r="E35" s="109">
        <f>VLOOKUP($A35,modello_la_min!$D:$U,7,FALSE)</f>
        <v>0</v>
      </c>
      <c r="F35" s="109">
        <f>VLOOKUP($A35,modello_la_min!$D:$U,8,FALSE)</f>
        <v>0</v>
      </c>
      <c r="G35" s="109">
        <f>VLOOKUP($A35,modello_la_min!$D:$U,9,FALSE)</f>
        <v>0</v>
      </c>
      <c r="H35" s="109">
        <f>VLOOKUP($A35,modello_la_min!$D:$U,10,FALSE)</f>
        <v>0</v>
      </c>
      <c r="I35" s="109">
        <f>VLOOKUP($A35,modello_la_min!$D:$U,11,FALSE)</f>
        <v>0</v>
      </c>
      <c r="J35" s="109">
        <f>VLOOKUP($A35,modello_la_min!$D:$U,12,FALSE)</f>
        <v>0</v>
      </c>
      <c r="K35" s="109">
        <f>VLOOKUP($A35,modello_la_min!$D:$U,13,FALSE)</f>
        <v>0</v>
      </c>
      <c r="L35" s="109">
        <f>VLOOKUP($A35,modello_la_min!$D:$U,14,FALSE)</f>
        <v>0</v>
      </c>
      <c r="M35" s="109">
        <f>VLOOKUP($A35,modello_la_min!$D:$U,15,FALSE)</f>
        <v>0</v>
      </c>
      <c r="N35" s="109">
        <f>VLOOKUP($A35,modello_la_min!$D:$U,16,FALSE)</f>
        <v>0</v>
      </c>
      <c r="O35" s="109">
        <f>VLOOKUP($A35,modello_la_min!$D:$U,17,FALSE)</f>
        <v>0</v>
      </c>
      <c r="P35" s="109">
        <f t="shared" si="4"/>
        <v>0</v>
      </c>
    </row>
    <row r="36" spans="1:17" ht="20.100000000000001" customHeight="1">
      <c r="A36" s="55" t="s">
        <v>316</v>
      </c>
      <c r="B36" s="61" t="s">
        <v>317</v>
      </c>
      <c r="C36" s="109">
        <f>VLOOKUP($A36,modello_la_min!$D:$U,5,FALSE)</f>
        <v>6525016</v>
      </c>
      <c r="D36" s="109">
        <f>VLOOKUP($A36,modello_la_min!$D:$U,6,FALSE)</f>
        <v>6311</v>
      </c>
      <c r="E36" s="109">
        <f>VLOOKUP($A36,modello_la_min!$D:$U,7,FALSE)</f>
        <v>69139</v>
      </c>
      <c r="F36" s="109">
        <f>VLOOKUP($A36,modello_la_min!$D:$U,8,FALSE)</f>
        <v>333013</v>
      </c>
      <c r="G36" s="109">
        <f>VLOOKUP($A36,modello_la_min!$D:$U,9,FALSE)</f>
        <v>352442</v>
      </c>
      <c r="H36" s="109">
        <f>VLOOKUP($A36,modello_la_min!$D:$U,10,FALSE)</f>
        <v>1156003</v>
      </c>
      <c r="I36" s="109">
        <f>VLOOKUP($A36,modello_la_min!$D:$U,11,FALSE)</f>
        <v>4933</v>
      </c>
      <c r="J36" s="109">
        <f>VLOOKUP($A36,modello_la_min!$D:$U,12,FALSE)</f>
        <v>102249</v>
      </c>
      <c r="K36" s="109">
        <f>VLOOKUP($A36,modello_la_min!$D:$U,13,FALSE)</f>
        <v>120514</v>
      </c>
      <c r="L36" s="109">
        <f>VLOOKUP($A36,modello_la_min!$D:$U,14,FALSE)</f>
        <v>39689</v>
      </c>
      <c r="M36" s="109">
        <f>VLOOKUP($A36,modello_la_min!$D:$U,15,FALSE)</f>
        <v>2513</v>
      </c>
      <c r="N36" s="109">
        <f>VLOOKUP($A36,modello_la_min!$D:$U,16,FALSE)</f>
        <v>23680</v>
      </c>
      <c r="O36" s="109">
        <f>VLOOKUP($A36,modello_la_min!$D:$U,17,FALSE)</f>
        <v>0</v>
      </c>
      <c r="P36" s="109">
        <f t="shared" si="4"/>
        <v>8735502</v>
      </c>
    </row>
    <row r="37" spans="1:17" ht="20.100000000000001" customHeight="1">
      <c r="A37" s="55" t="s">
        <v>318</v>
      </c>
      <c r="B37" s="61" t="s">
        <v>319</v>
      </c>
      <c r="C37" s="109">
        <f>VLOOKUP($A37,modello_la_min!$D:$U,5,FALSE)</f>
        <v>16370</v>
      </c>
      <c r="D37" s="109">
        <f>VLOOKUP($A37,modello_la_min!$D:$U,6,FALSE)</f>
        <v>1796</v>
      </c>
      <c r="E37" s="109">
        <f>VLOOKUP($A37,modello_la_min!$D:$U,7,FALSE)</f>
        <v>0</v>
      </c>
      <c r="F37" s="109">
        <f>VLOOKUP($A37,modello_la_min!$D:$U,7,FALSE)</f>
        <v>0</v>
      </c>
      <c r="G37" s="109">
        <f>VLOOKUP($A37,modello_la_min!$D:$U,9,FALSE)</f>
        <v>97444</v>
      </c>
      <c r="H37" s="109">
        <f>VLOOKUP($A37,modello_la_min!$D:$U,10,FALSE)</f>
        <v>280055</v>
      </c>
      <c r="I37" s="109">
        <f>VLOOKUP($A37,modello_la_min!$D:$U,11,FALSE)</f>
        <v>0</v>
      </c>
      <c r="J37" s="109">
        <f>VLOOKUP($A37,modello_la_min!$D:$U,12,FALSE)</f>
        <v>0</v>
      </c>
      <c r="K37" s="109">
        <f>VLOOKUP($A37,modello_la_min!$D:$U,13,FALSE)</f>
        <v>0</v>
      </c>
      <c r="L37" s="109">
        <f>VLOOKUP($A37,modello_la_min!$D:$U,14,FALSE)</f>
        <v>0</v>
      </c>
      <c r="M37" s="109">
        <f>VLOOKUP($A37,modello_la_min!$D:$U,15,FALSE)</f>
        <v>0</v>
      </c>
      <c r="N37" s="109">
        <f>VLOOKUP($A37,modello_la_min!$D:$U,16,FALSE)</f>
        <v>0</v>
      </c>
      <c r="O37" s="109">
        <f>VLOOKUP($A37,modello_la_min!$D:$U,17,FALSE)</f>
        <v>0</v>
      </c>
      <c r="P37" s="109">
        <f t="shared" si="4"/>
        <v>395665</v>
      </c>
    </row>
    <row r="38" spans="1:17" ht="14.25">
      <c r="A38" s="55" t="s">
        <v>320</v>
      </c>
      <c r="B38" s="61" t="s">
        <v>321</v>
      </c>
      <c r="C38" s="109">
        <f>VLOOKUP($A38,modello_la_min!$D:$U,5,FALSE)</f>
        <v>239316</v>
      </c>
      <c r="D38" s="109">
        <f>VLOOKUP($A38,modello_la_min!$D:$U,6,FALSE)</f>
        <v>7886</v>
      </c>
      <c r="E38" s="109">
        <f>VLOOKUP($A38,modello_la_min!$D:$U,7,FALSE)</f>
        <v>1796</v>
      </c>
      <c r="F38" s="109">
        <f>VLOOKUP($A38,modello_la_min!$D:$U,8,FALSE)</f>
        <v>143020</v>
      </c>
      <c r="G38" s="109">
        <f>VLOOKUP($A38,modello_la_min!$D:$U,9,FALSE)</f>
        <v>220258</v>
      </c>
      <c r="H38" s="109">
        <f>VLOOKUP($A38,modello_la_min!$D:$U,10,FALSE)</f>
        <v>758255</v>
      </c>
      <c r="I38" s="109">
        <f>VLOOKUP($A38,modello_la_min!$D:$U,11,FALSE)</f>
        <v>3059</v>
      </c>
      <c r="J38" s="109">
        <f>VLOOKUP($A38,modello_la_min!$D:$U,12,FALSE)</f>
        <v>91532</v>
      </c>
      <c r="K38" s="109">
        <f>VLOOKUP($A38,modello_la_min!$D:$U,13,FALSE)</f>
        <v>70248</v>
      </c>
      <c r="L38" s="109">
        <f>VLOOKUP($A38,modello_la_min!$D:$U,14,FALSE)</f>
        <v>98609</v>
      </c>
      <c r="M38" s="109">
        <f>VLOOKUP($A38,modello_la_min!$D:$U,15,FALSE)</f>
        <v>1559</v>
      </c>
      <c r="N38" s="109">
        <f>VLOOKUP($A38,modello_la_min!$D:$U,16,FALSE)</f>
        <v>14690</v>
      </c>
      <c r="O38" s="109">
        <f>VLOOKUP($A38,modello_la_min!$D:$U,17,FALSE)</f>
        <v>0</v>
      </c>
      <c r="P38" s="109">
        <f t="shared" si="4"/>
        <v>1650228</v>
      </c>
    </row>
    <row r="39" spans="1:17" ht="15.75">
      <c r="A39" s="56">
        <v>39999</v>
      </c>
      <c r="B39" s="57" t="s">
        <v>322</v>
      </c>
      <c r="C39" s="138">
        <f t="shared" ref="C39:P39" si="5">SUM(C31:C38)</f>
        <v>32951195</v>
      </c>
      <c r="D39" s="138">
        <f t="shared" si="5"/>
        <v>1013260</v>
      </c>
      <c r="E39" s="138">
        <f t="shared" si="5"/>
        <v>631881</v>
      </c>
      <c r="F39" s="138">
        <f t="shared" si="5"/>
        <v>13228438</v>
      </c>
      <c r="G39" s="138">
        <f t="shared" si="5"/>
        <v>35595975</v>
      </c>
      <c r="H39" s="138">
        <f t="shared" si="5"/>
        <v>120282557</v>
      </c>
      <c r="I39" s="138">
        <f t="shared" si="5"/>
        <v>472149</v>
      </c>
      <c r="J39" s="138">
        <f t="shared" si="5"/>
        <v>18948616</v>
      </c>
      <c r="K39" s="138">
        <f t="shared" si="5"/>
        <v>6993191</v>
      </c>
      <c r="L39" s="138">
        <f t="shared" si="5"/>
        <v>5745663</v>
      </c>
      <c r="M39" s="138">
        <f t="shared" si="5"/>
        <v>238096</v>
      </c>
      <c r="N39" s="138">
        <f t="shared" si="5"/>
        <v>2178617</v>
      </c>
      <c r="O39" s="138">
        <f t="shared" si="5"/>
        <v>0</v>
      </c>
      <c r="P39" s="138">
        <f t="shared" si="5"/>
        <v>238279638</v>
      </c>
      <c r="Q39" s="140">
        <f>P39/P$41</f>
        <v>0.56620220914197872</v>
      </c>
    </row>
    <row r="40" spans="1:17" ht="15.75">
      <c r="A40" s="56" t="s">
        <v>323</v>
      </c>
      <c r="B40" s="57" t="s">
        <v>324</v>
      </c>
      <c r="C40" s="138">
        <f>VLOOKUP($A40,modello_la_min!$D:$U,5,FALSE)</f>
        <v>0</v>
      </c>
      <c r="D40" s="138">
        <f>VLOOKUP($A40,modello_la_min!$D:$U,6,FALSE)</f>
        <v>0</v>
      </c>
      <c r="E40" s="138">
        <f>VLOOKUP($A40,modello_la_min!$D:$U,7,FALSE)</f>
        <v>0</v>
      </c>
      <c r="F40" s="138">
        <f>VLOOKUP($A40,modello_la_min!$D:$U,8,FALSE)</f>
        <v>0</v>
      </c>
      <c r="G40" s="138">
        <f>VLOOKUP($A40,modello_la_min!$D:$U,9,FALSE)</f>
        <v>0</v>
      </c>
      <c r="H40" s="138">
        <f>VLOOKUP($A40,modello_la_min!$D:$U,10,FALSE)</f>
        <v>0</v>
      </c>
      <c r="I40" s="138">
        <f>VLOOKUP($A40,modello_la_min!$D:$U,11,FALSE)</f>
        <v>0</v>
      </c>
      <c r="J40" s="138">
        <f>VLOOKUP($A40,modello_la_min!$D:$U,12,FALSE)</f>
        <v>0</v>
      </c>
      <c r="K40" s="138">
        <f>VLOOKUP($A40,modello_la_min!$D:$U,13,FALSE)</f>
        <v>0</v>
      </c>
      <c r="L40" s="138">
        <f>VLOOKUP($A40,modello_la_min!$D:$U,14,FALSE)</f>
        <v>0</v>
      </c>
      <c r="M40" s="138">
        <f>VLOOKUP($A40,modello_la_min!$D:$U,15,FALSE)</f>
        <v>0</v>
      </c>
      <c r="N40" s="138">
        <f>VLOOKUP($A40,modello_la_min!$D:$U,16,FALSE)</f>
        <v>0</v>
      </c>
      <c r="O40" s="138">
        <f>VLOOKUP($A40,modello_la_min!$D:$U,17,FALSE)</f>
        <v>0</v>
      </c>
      <c r="P40" s="138">
        <f t="shared" si="4"/>
        <v>0</v>
      </c>
      <c r="Q40" s="140">
        <f>P40/P$41</f>
        <v>0</v>
      </c>
    </row>
    <row r="41" spans="1:17" ht="15.75">
      <c r="A41" s="58">
        <v>49999</v>
      </c>
      <c r="B41" s="59" t="s">
        <v>325</v>
      </c>
      <c r="C41" s="590">
        <f>C40+C39+C30+C17</f>
        <v>81342993</v>
      </c>
      <c r="D41" s="590">
        <f t="shared" ref="D41:P41" si="6">D40+D39+D30+D17</f>
        <v>1405433</v>
      </c>
      <c r="E41" s="590">
        <f t="shared" si="6"/>
        <v>3413067</v>
      </c>
      <c r="F41" s="590">
        <f t="shared" si="6"/>
        <v>44326273</v>
      </c>
      <c r="G41" s="590">
        <f t="shared" si="6"/>
        <v>53875456</v>
      </c>
      <c r="H41" s="590">
        <f t="shared" si="6"/>
        <v>180931829</v>
      </c>
      <c r="I41" s="590">
        <f t="shared" si="6"/>
        <v>729317</v>
      </c>
      <c r="J41" s="590">
        <f t="shared" si="6"/>
        <v>27351815</v>
      </c>
      <c r="K41" s="590">
        <f t="shared" si="6"/>
        <v>14946106</v>
      </c>
      <c r="L41" s="590">
        <f t="shared" si="6"/>
        <v>8647374</v>
      </c>
      <c r="M41" s="590">
        <f t="shared" si="6"/>
        <v>369092</v>
      </c>
      <c r="N41" s="590">
        <f t="shared" si="6"/>
        <v>3499656</v>
      </c>
      <c r="O41" s="590">
        <f t="shared" si="6"/>
        <v>0</v>
      </c>
      <c r="P41" s="590">
        <f t="shared" si="6"/>
        <v>420838411</v>
      </c>
      <c r="Q41" s="140">
        <f>P41/P$41</f>
        <v>1</v>
      </c>
    </row>
    <row r="42" spans="1:17">
      <c r="C42" s="139">
        <f>modello_la_min!H127</f>
        <v>81342993</v>
      </c>
      <c r="D42" s="139">
        <f>modello_la_min!I127</f>
        <v>1405433</v>
      </c>
      <c r="E42" s="139">
        <f>modello_la_min!J127</f>
        <v>3413067</v>
      </c>
      <c r="F42" s="139">
        <f>modello_la_min!K127</f>
        <v>44374934</v>
      </c>
      <c r="G42" s="139">
        <f>modello_la_min!L127</f>
        <v>53875456</v>
      </c>
      <c r="H42" s="139">
        <f>modello_la_min!M127</f>
        <v>180931829</v>
      </c>
      <c r="I42" s="139">
        <f>modello_la_min!N127</f>
        <v>729317</v>
      </c>
      <c r="J42" s="139">
        <f>modello_la_min!O127</f>
        <v>27351815</v>
      </c>
      <c r="K42" s="139">
        <f>modello_la_min!P127</f>
        <v>14946106</v>
      </c>
      <c r="L42" s="139">
        <f>modello_la_min!Q127</f>
        <v>8647374</v>
      </c>
      <c r="M42" s="139">
        <f>modello_la_min!R127</f>
        <v>369092</v>
      </c>
      <c r="N42" s="139">
        <f>modello_la_min!S127</f>
        <v>3499656</v>
      </c>
      <c r="O42" s="139">
        <f>modello_la_min!T127</f>
        <v>0</v>
      </c>
      <c r="P42" s="139">
        <f>modello_la_min!U127</f>
        <v>420887072</v>
      </c>
    </row>
  </sheetData>
  <sheetCalcPr fullCalcOnLoad="1"/>
  <sheetProtection password="A01C" sheet="1"/>
  <mergeCells count="14">
    <mergeCell ref="E7:G7"/>
    <mergeCell ref="H7:K7"/>
    <mergeCell ref="L7:L8"/>
    <mergeCell ref="M7:M8"/>
    <mergeCell ref="Q7:Q8"/>
    <mergeCell ref="A1:L1"/>
    <mergeCell ref="N7:N8"/>
    <mergeCell ref="O7:O8"/>
    <mergeCell ref="P7:P8"/>
    <mergeCell ref="B2:F2"/>
    <mergeCell ref="H2:M2"/>
    <mergeCell ref="A7:A8"/>
    <mergeCell ref="B7:B8"/>
    <mergeCell ref="C7:D7"/>
  </mergeCells>
  <pageMargins left="0.31496062992125984" right="0.31496062992125984" top="0.35433070866141736" bottom="0.39370078740157483" header="0.19685039370078741" footer="0.11811023622047245"/>
  <pageSetup paperSize="8" scale="65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8</vt:i4>
      </vt:variant>
    </vt:vector>
  </HeadingPairs>
  <TitlesOfParts>
    <vt:vector size="17" baseType="lpstr">
      <vt:lpstr>VERSIONI</vt:lpstr>
      <vt:lpstr>INFO_OUT</vt:lpstr>
      <vt:lpstr>ANAGR</vt:lpstr>
      <vt:lpstr>Info</vt:lpstr>
      <vt:lpstr>modello_la_min</vt:lpstr>
      <vt:lpstr>LA_San</vt:lpstr>
      <vt:lpstr>LA_Cons</vt:lpstr>
      <vt:lpstr>Allegato 3.a</vt:lpstr>
      <vt:lpstr>sintesi_lea</vt:lpstr>
      <vt:lpstr>ANAGR</vt:lpstr>
      <vt:lpstr>INFO_OUT</vt:lpstr>
      <vt:lpstr>'Allegato 3.a'!Titoli_stampa</vt:lpstr>
      <vt:lpstr>LA_Cons!Titoli_stampa</vt:lpstr>
      <vt:lpstr>LA_San!Titoli_stampa</vt:lpstr>
      <vt:lpstr>modello_la_min!Titoli_stampa</vt:lpstr>
      <vt:lpstr>sintesi_lea!Titoli_stampa</vt:lpstr>
      <vt:lpstr>VERSIONI!VERSIONI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lodetti</dc:creator>
  <cp:lastModifiedBy>D3723</cp:lastModifiedBy>
  <dcterms:created xsi:type="dcterms:W3CDTF">2019-04-16T09:30:16Z</dcterms:created>
  <dcterms:modified xsi:type="dcterms:W3CDTF">2020-07-13T15:41:47Z</dcterms:modified>
</cp:coreProperties>
</file>