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0460" windowHeight="7155" firstSheet="3" activeTab="3"/>
  </bookViews>
  <sheets>
    <sheet name="VERSIONI" sheetId="1" state="hidden" r:id="rId1"/>
    <sheet name="INFO_OUT" sheetId="2" state="hidden" r:id="rId2"/>
    <sheet name="ANAGR" sheetId="3" state="very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</externalReferences>
  <definedNames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<sst xmlns="http://schemas.openxmlformats.org/spreadsheetml/2006/main" count="1771" uniqueCount="371">
  <si>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</si>
  <si>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</si>
  <si>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</si>
  <si>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</si>
  <si>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</si>
  <si>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</si>
  <si>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</si>
  <si>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</si>
  <si>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</si>
  <si>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</si>
  <si>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</si>
  <si>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</si>
  <si>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</si>
  <si>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</si>
  <si>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</si>
  <si>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</si>
  <si>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</si>
  <si>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</si>
  <si>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702</t>
  </si>
  <si>
    <t>ASST SANTI PAOLO E CARLO</t>
  </si>
  <si>
    <t>2020</t>
  </si>
  <si>
    <t>Consuntivo</t>
  </si>
  <si>
    <t>CONS.V1</t>
  </si>
  <si>
    <t>23/07/2021  2:09:52</t>
  </si>
  <si>
    <t>VD1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</si>
  <si>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</si>
  <si>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</si>
  <si>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</si>
  <si>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</si>
  <si>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</si>
  <si>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</si>
  <si>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</si>
  <si>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</si>
  <si>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</si>
  <si>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</si>
  <si>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</si>
  <si>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</si>
  <si>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</si>
  <si>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</si>
  <si>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</si>
  <si>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</si>
  <si>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</si>
  <si>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</si>
  <si>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</si>
  <si>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</si>
  <si>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</si>
  <si>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</si>
  <si>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</si>
  <si>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</si>
  <si>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</si>
  <si>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</si>
  <si>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</si>
  <si>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</si>
  <si>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</si>
  <si>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</si>
  <si>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</si>
  <si>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</si>
  <si>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</si>
  <si>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</si>
  <si>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</si>
  <si>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</si>
  <si>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</si>
  <si>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</si>
  <si>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</si>
  <si>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</si>
  <si>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</si>
  <si>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</si>
  <si>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</si>
  <si>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</si>
  <si>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</si>
  <si>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</si>
  <si>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</si>
  <si>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</si>
  <si>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</si>
  <si>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</si>
  <si>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</si>
  <si>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</si>
  <si>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</si>
  <si>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</si>
  <si>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</si>
  <si>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</si>
  <si>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</si>
  <si>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</si>
  <si>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</si>
  <si>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</si>
  <si>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</si>
  <si>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</si>
  <si>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</si>
  <si>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</si>
  <si>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</si>
  <si>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</si>
  <si>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</si>
  <si>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</si>
  <si>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</si>
  <si>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</si>
  <si>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</si>
  <si>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</si>
  <si>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</si>
  <si>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</si>
  <si>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</si>
  <si>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</si>
  <si>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</si>
  <si>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</si>
  <si>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</si>
  <si>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</si>
  <si>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</si>
  <si>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</si>
  <si>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</si>
  <si>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</si>
  <si>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</si>
  <si>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</si>
  <si>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</si>
  <si>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</si>
  <si>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</si>
  <si>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</si>
  <si>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</si>
  <si>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</si>
  <si>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</si>
  <si>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</si>
  <si>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</si>
  <si>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</si>
  <si>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</si>
  <si>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</si>
  <si>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</si>
  <si>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</si>
  <si>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</si>
  <si>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</si>
  <si>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</si>
  <si>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</si>
  <si>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</si>
  <si>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</si>
  <si>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</si>
  <si>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</si>
  <si>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</si>
  <si>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</si>
  <si>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</si>
  <si>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</si>
  <si>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</si>
  <si>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</si>
  <si>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</si>
  <si>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</si>
  <si>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</si>
  <si>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</si>
  <si>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</si>
  <si>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</si>
  <si>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</si>
  <si>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</si>
  <si>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</si>
  <si>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</si>
  <si>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</si>
  <si>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</si>
  <si>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</si>
  <si>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</si>
  <si>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</si>
  <si>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</si>
  <si>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</si>
  <si>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</si>
  <si>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</si>
  <si>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</si>
  <si>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</si>
  <si>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</si>
  <si>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</si>
  <si>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</si>
  <si>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</si>
  <si>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</si>
  <si>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</si>
  <si>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</si>
  <si>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</si>
  <si>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</si>
  <si>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</si>
  <si>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</si>
  <si>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</si>
  <si>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</si>
  <si>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</si>
  <si>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</si>
  <si>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</si>
  <si>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</si>
  <si>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</si>
  <si>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</si>
  <si>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</si>
  <si>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</si>
  <si>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</si>
  <si>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</si>
  <si>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</si>
  <si>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</si>
  <si>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</si>
  <si>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</si>
  <si>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</si>
  <si>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</si>
  <si>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</si>
  <si>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</si>
  <si>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</si>
  <si>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</si>
  <si>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</si>
  <si>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</si>
  <si>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</si>
  <si>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</si>
  <si>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</si>
  <si>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</si>
  <si>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</si>
  <si>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</si>
  <si>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</si>
  <si>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</si>
  <si>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</si>
  <si>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</si>
  <si>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</si>
  <si>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</si>
  <si>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</si>
  <si>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</si>
  <si>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</si>
  <si>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</si>
  <si>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</si>
  <si>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</si>
  <si>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</si>
  <si>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</si>
  <si>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</si>
  <si>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</si>
  <si>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</si>
  <si>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</si>
  <si>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</si>
  <si>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</si>
  <si>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</si>
  <si>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</si>
  <si>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</si>
  <si>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</si>
  <si>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</si>
  <si>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</si>
  <si>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</si>
  <si>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</si>
  <si>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</si>
  <si>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</si>
  <si>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</si>
  <si>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</si>
  <si>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</si>
  <si>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</si>
  <si>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</si>
  <si>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</si>
  <si>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</si>
  <si>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</si>
  <si>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</si>
  <si>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</si>
  <si>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</si>
  <si>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</si>
  <si>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</si>
  <si>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</si>
  <si>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</si>
  <si>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</si>
  <si>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</si>
  <si>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</si>
  <si>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</si>
  <si>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</si>
  <si>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</si>
  <si>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</si>
  <si>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</si>
  <si>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</si>
  <si>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</si>
  <si>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</si>
  <si>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</si>
  <si>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</si>
  <si>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</si>
  <si>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</si>
  <si>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</si>
  <si>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</si>
  <si>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</si>
  <si>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</si>
  <si>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</si>
  <si>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</si>
  <si>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</si>
  <si>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</si>
  <si>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</si>
  <si>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</si>
  <si>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</si>
  <si>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</si>
  <si>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</si>
  <si>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</si>
  <si>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</si>
  <si>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</si>
  <si>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</si>
  <si>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</si>
  <si>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</si>
  <si>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</si>
  <si>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</si>
  <si>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</si>
  <si>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</si>
  <si>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</si>
  <si>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</si>
  <si>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</si>
  <si>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</si>
  <si>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</si>
  <si>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</si>
  <si>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</si>
  <si>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</si>
  <si>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</si>
  <si>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</si>
  <si>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</si>
  <si>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</si>
  <si>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</si>
  <si>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</si>
  <si>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</si>
  <si>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</si>
  <si>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</si>
  <si>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</si>
  <si>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</si>
  <si>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</si>
  <si>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</si>
  <si>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</si>
  <si>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</si>
  <si>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</si>
  <si>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</si>
  <si>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</si>
  <si>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</si>
  <si>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</si>
  <si>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</si>
  <si>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</si>
  <si>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</si>
  <si>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</si>
  <si>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</si>
  <si>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</si>
  <si>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</si>
  <si>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</si>
  <si>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</si>
  <si>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</si>
  <si>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</si>
  <si>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</si>
  <si>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</si>
  <si>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</si>
  <si>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</si>
  <si>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</si>
  <si>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</si>
  <si>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</si>
  <si>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</si>
  <si>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</si>
  <si>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</si>
  <si>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</si>
  <si>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</si>
  <si>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</si>
  <si>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</si>
  <si>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</si>
  <si>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</si>
  <si>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</si>
  <si>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</si>
  <si>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</si>
  <si>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</si>
  <si>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</si>
  <si>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</si>
  <si>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</si>
  <si>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</si>
  <si>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</si>
  <si>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</si>
  <si>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</si>
  <si>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</si>
  <si>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</si>
  <si>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</si>
  <si>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AA0460+AA0470+AA0490+AA0500+AA0510+AA0520+AA0530+AA0550+AA0560+AA0561+AA0620+AA0630+AA0640+AA0650+EA0080+EA0180</t>
  </si>
  <si>
    <t>Mobilità passiva extra-regionale
BA0090, BA0480+BA0520+BA0560+BA0730+BA0780+ BA0830+BA0990+BA1060+BA1120+BA1550+EA0360+EA0490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</si>
  <si>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</si>
  <si>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</si>
  <si>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</si>
  <si>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</si>
  <si>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</si>
  <si>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AA0190+AA0200+AA0210+AA220+AA300+AA310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</si>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</sst>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dd/mm/yy"/>
    <numFmt numFmtId="187" formatCode="#,##0;[Red]\(#,##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1" applyFont="1" applyFill="1" applyBorder="1" applyAlignment="1">
      <alignment horizontal="right" vertical="center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1" applyFont="1" applyFill="1" applyBorder="1" applyAlignment="1">
      <alignment vertical="center" wrapText="1"/>
      <protection/>
    </xf>
    <xf numFmtId="0" fontId="3" fillId="0" borderId="24" xfId="51" applyFont="1" applyFill="1" applyBorder="1" applyAlignment="1">
      <alignment vertical="center"/>
      <protection/>
    </xf>
    <xf numFmtId="0" fontId="4" fillId="33" borderId="0" xfId="51" applyFont="1" applyFill="1" applyAlignment="1">
      <alignment horizontal="right" vertical="center"/>
      <protection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13" borderId="25" xfId="0" applyNumberFormat="1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5" borderId="0" xfId="49" applyFill="1" applyProtection="1">
      <alignment/>
      <protection/>
    </xf>
    <xf numFmtId="0" fontId="14" fillId="35" borderId="0" xfId="49" applyNumberFormat="1" applyFill="1" applyAlignment="1" applyProtection="1">
      <alignment horizontal="left"/>
      <protection/>
    </xf>
    <xf numFmtId="0" fontId="14" fillId="36" borderId="0" xfId="49" applyFill="1" applyProtection="1">
      <alignment/>
      <protection/>
    </xf>
    <xf numFmtId="0" fontId="14" fillId="35" borderId="0" xfId="49" applyNumberFormat="1" applyFill="1" applyAlignment="1" applyProtection="1" quotePrefix="1">
      <alignment horizontal="left"/>
      <protection/>
    </xf>
    <xf numFmtId="0" fontId="14" fillId="35" borderId="0" xfId="49" applyFill="1" applyProtection="1" quotePrefix="1">
      <alignment/>
      <protection/>
    </xf>
    <xf numFmtId="0" fontId="17" fillId="36" borderId="21" xfId="49" applyFont="1" applyFill="1" applyBorder="1" applyAlignment="1" applyProtection="1">
      <alignment horizontal="right"/>
      <protection/>
    </xf>
    <xf numFmtId="0" fontId="14" fillId="36" borderId="20" xfId="49" applyFill="1" applyBorder="1" applyProtection="1">
      <alignment/>
      <protection/>
    </xf>
    <xf numFmtId="0" fontId="14" fillId="36" borderId="19" xfId="49" applyFill="1" applyBorder="1" applyProtection="1">
      <alignment/>
      <protection/>
    </xf>
    <xf numFmtId="0" fontId="14" fillId="36" borderId="11" xfId="49" applyFill="1" applyBorder="1" applyProtection="1">
      <alignment/>
      <protection hidden="1"/>
    </xf>
    <xf numFmtId="0" fontId="14" fillId="36" borderId="0" xfId="49" applyFill="1" applyBorder="1" applyProtection="1">
      <alignment/>
      <protection hidden="1"/>
    </xf>
    <xf numFmtId="0" fontId="14" fillId="36" borderId="10" xfId="49" applyFill="1" applyBorder="1" applyProtection="1">
      <alignment/>
      <protection hidden="1"/>
    </xf>
    <xf numFmtId="0" fontId="18" fillId="36" borderId="0" xfId="49" applyFont="1" applyFill="1" applyBorder="1" applyProtection="1">
      <alignment/>
      <protection hidden="1"/>
    </xf>
    <xf numFmtId="186" fontId="18" fillId="37" borderId="25" xfId="49" applyNumberFormat="1" applyFont="1" applyFill="1" applyBorder="1" applyAlignment="1" applyProtection="1">
      <alignment horizontal="left"/>
      <protection locked="0"/>
    </xf>
    <xf numFmtId="186" fontId="18" fillId="37" borderId="25" xfId="49" applyNumberFormat="1" applyFont="1" applyFill="1" applyBorder="1" applyAlignment="1" applyProtection="1">
      <alignment horizontal="left"/>
      <protection hidden="1" locked="0"/>
    </xf>
    <xf numFmtId="0" fontId="14" fillId="36" borderId="0" xfId="49" applyFill="1" applyBorder="1" applyProtection="1" quotePrefix="1">
      <alignment/>
      <protection hidden="1"/>
    </xf>
    <xf numFmtId="0" fontId="18" fillId="38" borderId="25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right"/>
      <protection hidden="1"/>
    </xf>
    <xf numFmtId="0" fontId="14" fillId="39" borderId="0" xfId="49" applyFill="1" applyProtection="1">
      <alignment/>
      <protection/>
    </xf>
    <xf numFmtId="0" fontId="14" fillId="39" borderId="0" xfId="49" applyNumberFormat="1" applyFill="1" applyAlignment="1" applyProtection="1">
      <alignment horizontal="left"/>
      <protection/>
    </xf>
    <xf numFmtId="0" fontId="14" fillId="39" borderId="0" xfId="49" applyFill="1" applyProtection="1" quotePrefix="1">
      <alignment/>
      <protection/>
    </xf>
    <xf numFmtId="0" fontId="14" fillId="38" borderId="27" xfId="49" applyFill="1" applyBorder="1" applyProtection="1">
      <alignment/>
      <protection hidden="1"/>
    </xf>
    <xf numFmtId="0" fontId="14" fillId="38" borderId="28" xfId="49" applyFill="1" applyBorder="1" applyProtection="1">
      <alignment/>
      <protection hidden="1"/>
    </xf>
    <xf numFmtId="0" fontId="18" fillId="38" borderId="29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left"/>
      <protection hidden="1"/>
    </xf>
    <xf numFmtId="0" fontId="14" fillId="36" borderId="15" xfId="49" applyFill="1" applyBorder="1" applyProtection="1">
      <alignment/>
      <protection hidden="1"/>
    </xf>
    <xf numFmtId="0" fontId="14" fillId="36" borderId="13" xfId="49" applyFill="1" applyBorder="1" applyProtection="1">
      <alignment/>
      <protection hidden="1"/>
    </xf>
    <xf numFmtId="0" fontId="14" fillId="36" borderId="12" xfId="49" applyFill="1" applyBorder="1" applyProtection="1">
      <alignment/>
      <protection hidden="1"/>
    </xf>
    <xf numFmtId="0" fontId="0" fillId="0" borderId="0" xfId="50">
      <alignment/>
      <protection/>
    </xf>
    <xf numFmtId="0" fontId="0" fillId="0" borderId="0" xfId="50" applyNumberFormat="1" quotePrefix="1">
      <alignment/>
      <protection/>
    </xf>
    <xf numFmtId="0" fontId="0" fillId="0" borderId="0" xfId="50" applyNumberFormat="1">
      <alignment/>
      <protection/>
    </xf>
    <xf numFmtId="0" fontId="19" fillId="35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66" fillId="0" borderId="32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169" fontId="5" fillId="0" borderId="34" xfId="0" applyNumberFormat="1" applyFont="1" applyFill="1" applyBorder="1" applyAlignment="1">
      <alignment horizontal="right" vertical="center" wrapText="1"/>
    </xf>
    <xf numFmtId="169" fontId="20" fillId="40" borderId="34" xfId="44" applyFont="1" applyFill="1" applyBorder="1" applyAlignment="1" applyProtection="1">
      <alignment horizontal="center" vertical="center"/>
      <protection locked="0"/>
    </xf>
    <xf numFmtId="0" fontId="66" fillId="0" borderId="33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169" fontId="20" fillId="40" borderId="34" xfId="44" applyFont="1" applyFill="1" applyBorder="1" applyAlignment="1" applyProtection="1">
      <alignment vertical="center"/>
      <protection locked="0"/>
    </xf>
    <xf numFmtId="169" fontId="20" fillId="40" borderId="35" xfId="44" applyFont="1" applyFill="1" applyBorder="1" applyAlignment="1" applyProtection="1">
      <alignment horizontal="center" vertical="center"/>
      <protection locked="0"/>
    </xf>
    <xf numFmtId="169" fontId="20" fillId="40" borderId="25" xfId="44" applyFont="1" applyFill="1" applyBorder="1" applyAlignment="1" applyProtection="1">
      <alignment horizontal="right" vertical="center"/>
      <protection locked="0"/>
    </xf>
    <xf numFmtId="169" fontId="20" fillId="40" borderId="34" xfId="44" applyFont="1" applyFill="1" applyBorder="1" applyAlignment="1" applyProtection="1">
      <alignment horizontal="right" vertical="center"/>
      <protection locked="0"/>
    </xf>
    <xf numFmtId="169" fontId="20" fillId="40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169" fontId="3" fillId="0" borderId="34" xfId="0" applyNumberFormat="1" applyFont="1" applyFill="1" applyBorder="1" applyAlignment="1">
      <alignment horizontal="right" vertical="center" wrapText="1"/>
    </xf>
    <xf numFmtId="169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69" fontId="21" fillId="0" borderId="36" xfId="0" applyNumberFormat="1" applyFont="1" applyFill="1" applyBorder="1" applyAlignment="1">
      <alignment horizontal="center" vertical="center" wrapText="1"/>
    </xf>
    <xf numFmtId="169" fontId="20" fillId="40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57" applyNumberFormat="1" applyFont="1" applyFill="1" applyBorder="1" applyAlignment="1">
      <alignment horizontal="justify" vertical="top" wrapText="1"/>
    </xf>
    <xf numFmtId="0" fontId="69" fillId="0" borderId="14" xfId="51" applyFont="1" applyFill="1" applyBorder="1" applyAlignment="1">
      <alignment vertical="center"/>
      <protection/>
    </xf>
    <xf numFmtId="0" fontId="69" fillId="0" borderId="20" xfId="51" applyFont="1" applyFill="1" applyBorder="1" applyAlignment="1">
      <alignment vertical="center"/>
      <protection/>
    </xf>
    <xf numFmtId="0" fontId="69" fillId="0" borderId="24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49" applyNumberFormat="1" quotePrefix="1">
      <alignment/>
      <protection/>
    </xf>
    <xf numFmtId="0" fontId="14" fillId="0" borderId="0" xfId="49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5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66" fillId="0" borderId="33" xfId="0" applyFont="1" applyFill="1" applyBorder="1" applyAlignment="1" applyProtection="1">
      <alignment horizontal="right" vertical="center" wrapText="1"/>
      <protection/>
    </xf>
    <xf numFmtId="0" fontId="66" fillId="0" borderId="32" xfId="0" applyFont="1" applyFill="1" applyBorder="1" applyAlignment="1" applyProtection="1">
      <alignment horizontal="right" vertical="center" wrapText="1"/>
      <protection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6" fillId="0" borderId="42" xfId="0" applyFont="1" applyFill="1" applyBorder="1" applyAlignment="1" applyProtection="1">
      <alignment horizontal="right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169" fontId="67" fillId="0" borderId="25" xfId="0" applyNumberFormat="1" applyFont="1" applyFill="1" applyBorder="1" applyAlignment="1" applyProtection="1">
      <alignment horizontal="right" vertical="center" wrapText="1"/>
      <protection/>
    </xf>
    <xf numFmtId="169" fontId="67" fillId="0" borderId="45" xfId="0" applyNumberFormat="1" applyFont="1" applyFill="1" applyBorder="1" applyAlignment="1" applyProtection="1">
      <alignment horizontal="right" vertical="center" wrapText="1"/>
      <protection/>
    </xf>
    <xf numFmtId="0" fontId="66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169" fontId="67" fillId="0" borderId="48" xfId="0" applyNumberFormat="1" applyFont="1" applyFill="1" applyBorder="1" applyAlignment="1" applyProtection="1">
      <alignment horizontal="right" vertical="center" wrapText="1"/>
      <protection/>
    </xf>
    <xf numFmtId="169" fontId="67" fillId="0" borderId="49" xfId="0" applyNumberFormat="1" applyFont="1" applyFill="1" applyBorder="1" applyAlignment="1" applyProtection="1">
      <alignment horizontal="right" vertical="center" wrapText="1"/>
      <protection/>
    </xf>
    <xf numFmtId="0" fontId="66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169" fontId="3" fillId="0" borderId="19" xfId="0" applyNumberFormat="1" applyFont="1" applyFill="1" applyBorder="1" applyAlignment="1" applyProtection="1">
      <alignment horizontal="right" vertical="center" wrapText="1"/>
      <protection/>
    </xf>
    <xf numFmtId="169" fontId="67" fillId="0" borderId="52" xfId="0" applyNumberFormat="1" applyFont="1" applyFill="1" applyBorder="1" applyAlignment="1" applyProtection="1">
      <alignment horizontal="right" vertical="center" wrapText="1"/>
      <protection/>
    </xf>
    <xf numFmtId="169" fontId="67" fillId="0" borderId="53" xfId="0" applyNumberFormat="1" applyFont="1" applyFill="1" applyBorder="1" applyAlignment="1" applyProtection="1">
      <alignment horizontal="right" vertical="center" wrapText="1"/>
      <protection/>
    </xf>
    <xf numFmtId="0" fontId="66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169" fontId="67" fillId="0" borderId="31" xfId="0" applyNumberFormat="1" applyFont="1" applyFill="1" applyBorder="1" applyAlignment="1" applyProtection="1">
      <alignment horizontal="right" vertical="center" wrapText="1"/>
      <protection/>
    </xf>
    <xf numFmtId="169" fontId="67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169" fontId="67" fillId="0" borderId="54" xfId="0" applyNumberFormat="1" applyFont="1" applyFill="1" applyBorder="1" applyAlignment="1" applyProtection="1">
      <alignment horizontal="right" vertical="center" wrapText="1"/>
      <protection/>
    </xf>
    <xf numFmtId="0" fontId="66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66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169" fontId="67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169" fontId="67" fillId="0" borderId="47" xfId="0" applyNumberFormat="1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169" fontId="67" fillId="0" borderId="36" xfId="0" applyNumberFormat="1" applyFont="1" applyFill="1" applyBorder="1" applyAlignment="1" applyProtection="1">
      <alignment horizontal="right" vertical="center" wrapText="1"/>
      <protection/>
    </xf>
    <xf numFmtId="0" fontId="66" fillId="0" borderId="61" xfId="0" applyFont="1" applyFill="1" applyBorder="1" applyAlignment="1" applyProtection="1">
      <alignment horizontal="right" vertical="center" wrapText="1"/>
      <protection/>
    </xf>
    <xf numFmtId="169" fontId="67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70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right" vertical="center" wrapText="1"/>
      <protection/>
    </xf>
    <xf numFmtId="0" fontId="67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67" fillId="0" borderId="65" xfId="0" applyFont="1" applyFill="1" applyBorder="1" applyAlignment="1" applyProtection="1">
      <alignment horizontal="right" vertical="center" wrapText="1"/>
      <protection/>
    </xf>
    <xf numFmtId="0" fontId="67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right" vertical="center" wrapText="1"/>
      <protection/>
    </xf>
    <xf numFmtId="0" fontId="67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67" fillId="0" borderId="35" xfId="0" applyFont="1" applyFill="1" applyBorder="1" applyAlignment="1" applyProtection="1">
      <alignment horizontal="right" vertical="center" wrapText="1"/>
      <protection/>
    </xf>
    <xf numFmtId="0" fontId="67" fillId="0" borderId="67" xfId="0" applyFont="1" applyFill="1" applyBorder="1" applyAlignment="1" applyProtection="1">
      <alignment horizontal="right" vertical="center" wrapText="1"/>
      <protection/>
    </xf>
    <xf numFmtId="0" fontId="66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7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169" fontId="20" fillId="40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169" fontId="20" fillId="40" borderId="31" xfId="44" applyFont="1" applyFill="1" applyBorder="1" applyAlignment="1" applyProtection="1">
      <alignment horizontal="right" vertical="center"/>
      <protection locked="0"/>
    </xf>
    <xf numFmtId="169" fontId="20" fillId="40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169" fontId="20" fillId="40" borderId="48" xfId="44" applyFont="1" applyFill="1" applyBorder="1" applyAlignment="1" applyProtection="1">
      <alignment horizontal="right" vertical="center"/>
      <protection locked="0"/>
    </xf>
    <xf numFmtId="169" fontId="20" fillId="40" borderId="49" xfId="44" applyFont="1" applyFill="1" applyBorder="1" applyAlignment="1" applyProtection="1">
      <alignment horizontal="right" vertical="center"/>
      <protection locked="0"/>
    </xf>
    <xf numFmtId="169" fontId="20" fillId="40" borderId="27" xfId="44" applyFont="1" applyFill="1" applyBorder="1" applyAlignment="1" applyProtection="1">
      <alignment horizontal="right" vertical="center"/>
      <protection locked="0"/>
    </xf>
    <xf numFmtId="169" fontId="20" fillId="40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right" vertical="center"/>
      <protection locked="0"/>
    </xf>
    <xf numFmtId="0" fontId="10" fillId="41" borderId="39" xfId="0" applyFont="1" applyFill="1" applyBorder="1" applyAlignment="1">
      <alignment horizontal="right" vertical="center" wrapText="1"/>
    </xf>
    <xf numFmtId="0" fontId="10" fillId="41" borderId="58" xfId="0" applyFont="1" applyFill="1" applyBorder="1" applyAlignment="1">
      <alignment horizontal="right" vertical="center" wrapText="1"/>
    </xf>
    <xf numFmtId="0" fontId="10" fillId="41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41" borderId="70" xfId="0" applyFont="1" applyFill="1" applyBorder="1" applyAlignment="1">
      <alignment horizontal="right" vertical="center" wrapText="1"/>
    </xf>
    <xf numFmtId="0" fontId="21" fillId="41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5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87" fontId="20" fillId="35" borderId="0" xfId="52" applyNumberFormat="1" applyFont="1" applyFill="1" applyAlignment="1">
      <alignment horizontal="center"/>
      <protection/>
    </xf>
    <xf numFmtId="0" fontId="20" fillId="35" borderId="0" xfId="52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/>
    </xf>
    <xf numFmtId="0" fontId="3" fillId="0" borderId="0" xfId="51" applyFont="1">
      <alignment/>
      <protection/>
    </xf>
    <xf numFmtId="0" fontId="71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3" fillId="0" borderId="0" xfId="51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169" fontId="20" fillId="40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right" vertical="center" wrapText="1"/>
    </xf>
    <xf numFmtId="169" fontId="20" fillId="40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169" fontId="20" fillId="40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169" fontId="20" fillId="40" borderId="47" xfId="44" applyFont="1" applyFill="1" applyBorder="1" applyAlignment="1" applyProtection="1">
      <alignment horizontal="right" vertical="center"/>
      <protection locked="0"/>
    </xf>
    <xf numFmtId="0" fontId="66" fillId="0" borderId="75" xfId="0" applyFont="1" applyFill="1" applyBorder="1" applyAlignment="1">
      <alignment horizontal="right" vertical="center" wrapText="1"/>
    </xf>
    <xf numFmtId="169" fontId="3" fillId="0" borderId="29" xfId="0" applyNumberFormat="1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169" fontId="20" fillId="40" borderId="29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right" vertical="center"/>
      <protection locked="0"/>
    </xf>
    <xf numFmtId="169" fontId="21" fillId="0" borderId="19" xfId="0" applyNumberFormat="1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58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0" fontId="66" fillId="0" borderId="75" xfId="0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169" fontId="20" fillId="40" borderId="57" xfId="44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169" fontId="20" fillId="40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right" vertical="center" wrapText="1"/>
    </xf>
    <xf numFmtId="0" fontId="66" fillId="0" borderId="62" xfId="0" applyFont="1" applyFill="1" applyBorder="1" applyAlignment="1">
      <alignment horizontal="right" vertical="center" wrapText="1"/>
    </xf>
    <xf numFmtId="169" fontId="20" fillId="40" borderId="47" xfId="44" applyFont="1" applyFill="1" applyBorder="1" applyAlignment="1" applyProtection="1">
      <alignment horizontal="center" vertical="center"/>
      <protection locked="0"/>
    </xf>
    <xf numFmtId="169" fontId="20" fillId="40" borderId="48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center" vertical="center"/>
      <protection locked="0"/>
    </xf>
    <xf numFmtId="0" fontId="66" fillId="0" borderId="74" xfId="0" applyFont="1" applyFill="1" applyBorder="1" applyAlignment="1">
      <alignment vertical="center" wrapText="1"/>
    </xf>
    <xf numFmtId="169" fontId="5" fillId="0" borderId="27" xfId="0" applyNumberFormat="1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169" fontId="20" fillId="40" borderId="47" xfId="44" applyFont="1" applyFill="1" applyBorder="1" applyAlignment="1" applyProtection="1">
      <alignment vertical="center"/>
      <protection locked="0"/>
    </xf>
    <xf numFmtId="169" fontId="20" fillId="40" borderId="48" xfId="44" applyFont="1" applyFill="1" applyBorder="1" applyAlignment="1" applyProtection="1">
      <alignment vertical="center"/>
      <protection locked="0"/>
    </xf>
    <xf numFmtId="169" fontId="20" fillId="40" borderId="76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169" fontId="20" fillId="40" borderId="30" xfId="44" applyFont="1" applyFill="1" applyBorder="1" applyAlignment="1" applyProtection="1">
      <alignment vertical="center"/>
      <protection locked="0"/>
    </xf>
    <xf numFmtId="169" fontId="20" fillId="40" borderId="31" xfId="44" applyFont="1" applyFill="1" applyBorder="1" applyAlignment="1" applyProtection="1">
      <alignment vertical="center"/>
      <protection locked="0"/>
    </xf>
    <xf numFmtId="169" fontId="20" fillId="40" borderId="77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169" fontId="20" fillId="40" borderId="77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67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69" fontId="20" fillId="40" borderId="31" xfId="44" applyFont="1" applyFill="1" applyBorder="1" applyAlignment="1" applyProtection="1">
      <alignment horizontal="center" vertical="center"/>
      <protection locked="0"/>
    </xf>
    <xf numFmtId="169" fontId="20" fillId="40" borderId="77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left" vertical="center" wrapText="1"/>
    </xf>
    <xf numFmtId="169" fontId="20" fillId="40" borderId="36" xfId="44" applyFont="1" applyFill="1" applyBorder="1" applyAlignment="1" applyProtection="1">
      <alignment horizontal="center" vertical="center"/>
      <protection locked="0"/>
    </xf>
    <xf numFmtId="169" fontId="20" fillId="40" borderId="52" xfId="44" applyFont="1" applyFill="1" applyBorder="1" applyAlignment="1" applyProtection="1">
      <alignment horizontal="center" vertical="center"/>
      <protection locked="0"/>
    </xf>
    <xf numFmtId="169" fontId="20" fillId="40" borderId="78" xfId="44" applyFont="1" applyFill="1" applyBorder="1" applyAlignment="1" applyProtection="1">
      <alignment horizontal="center" vertical="center"/>
      <protection locked="0"/>
    </xf>
    <xf numFmtId="169" fontId="20" fillId="40" borderId="73" xfId="44" applyFont="1" applyFill="1" applyBorder="1" applyAlignment="1" applyProtection="1">
      <alignment vertical="center"/>
      <protection locked="0"/>
    </xf>
    <xf numFmtId="169" fontId="20" fillId="40" borderId="64" xfId="44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169" fontId="21" fillId="0" borderId="52" xfId="0" applyNumberFormat="1" applyFont="1" applyFill="1" applyBorder="1" applyAlignment="1">
      <alignment horizontal="center" vertical="center" wrapText="1"/>
    </xf>
    <xf numFmtId="169" fontId="21" fillId="0" borderId="78" xfId="0" applyNumberFormat="1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vertical="center" wrapText="1"/>
    </xf>
    <xf numFmtId="169" fontId="20" fillId="40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right" vertical="center" wrapText="1"/>
    </xf>
    <xf numFmtId="0" fontId="10" fillId="41" borderId="46" xfId="0" applyFont="1" applyFill="1" applyBorder="1" applyAlignment="1">
      <alignment horizontal="right" vertical="center" wrapText="1"/>
    </xf>
    <xf numFmtId="0" fontId="10" fillId="41" borderId="51" xfId="0" applyFont="1" applyFill="1" applyBorder="1" applyAlignment="1">
      <alignment horizontal="right" vertical="center" wrapText="1"/>
    </xf>
    <xf numFmtId="0" fontId="10" fillId="41" borderId="21" xfId="0" applyFont="1" applyFill="1" applyBorder="1" applyAlignment="1">
      <alignment horizontal="right" vertical="center" wrapText="1"/>
    </xf>
    <xf numFmtId="0" fontId="10" fillId="41" borderId="38" xfId="0" applyFont="1" applyFill="1" applyBorder="1" applyAlignment="1">
      <alignment horizontal="right" vertical="center" wrapText="1"/>
    </xf>
    <xf numFmtId="0" fontId="10" fillId="41" borderId="59" xfId="0" applyFont="1" applyFill="1" applyBorder="1" applyAlignment="1">
      <alignment horizontal="right" vertical="center" wrapText="1"/>
    </xf>
    <xf numFmtId="0" fontId="10" fillId="41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41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169" fontId="20" fillId="40" borderId="79" xfId="44" applyFont="1" applyFill="1" applyBorder="1" applyAlignment="1" applyProtection="1">
      <alignment horizontal="right" vertical="center"/>
      <protection locked="0"/>
    </xf>
    <xf numFmtId="169" fontId="20" fillId="40" borderId="72" xfId="44" applyFont="1" applyFill="1" applyBorder="1" applyAlignment="1" applyProtection="1">
      <alignment horizontal="right" vertical="center"/>
      <protection locked="0"/>
    </xf>
    <xf numFmtId="169" fontId="20" fillId="40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169" fontId="20" fillId="40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41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41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169" fontId="20" fillId="40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13" borderId="25" xfId="0" applyFont="1" applyFill="1" applyBorder="1" applyAlignment="1">
      <alignment horizontal="right" vertical="center" wrapText="1"/>
    </xf>
    <xf numFmtId="169" fontId="5" fillId="0" borderId="25" xfId="0" applyNumberFormat="1" applyFont="1" applyFill="1" applyBorder="1" applyAlignment="1" applyProtection="1">
      <alignment horizontal="right" vertical="center" wrapText="1"/>
      <protection/>
    </xf>
    <xf numFmtId="169" fontId="20" fillId="42" borderId="25" xfId="44" applyFont="1" applyFill="1" applyBorder="1" applyAlignment="1" applyProtection="1">
      <alignment vertical="center"/>
      <protection/>
    </xf>
    <xf numFmtId="169" fontId="20" fillId="42" borderId="48" xfId="44" applyFont="1" applyFill="1" applyBorder="1" applyAlignment="1" applyProtection="1">
      <alignment vertical="center"/>
      <protection/>
    </xf>
    <xf numFmtId="169" fontId="20" fillId="42" borderId="31" xfId="44" applyFont="1" applyFill="1" applyBorder="1" applyAlignment="1" applyProtection="1">
      <alignment vertical="center"/>
      <protection/>
    </xf>
    <xf numFmtId="169" fontId="20" fillId="42" borderId="25" xfId="44" applyFont="1" applyFill="1" applyBorder="1" applyAlignment="1" applyProtection="1">
      <alignment vertical="center"/>
      <protection locked="0"/>
    </xf>
    <xf numFmtId="169" fontId="20" fillId="42" borderId="48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horizontal="center" vertical="center"/>
      <protection locked="0"/>
    </xf>
    <xf numFmtId="169" fontId="20" fillId="42" borderId="25" xfId="44" applyFont="1" applyFill="1" applyBorder="1" applyAlignment="1" applyProtection="1">
      <alignment horizontal="center" vertical="center"/>
      <protection locked="0"/>
    </xf>
    <xf numFmtId="169" fontId="20" fillId="42" borderId="48" xfId="44" applyFont="1" applyFill="1" applyBorder="1" applyAlignment="1" applyProtection="1">
      <alignment horizontal="center" vertical="center"/>
      <protection locked="0"/>
    </xf>
    <xf numFmtId="169" fontId="20" fillId="42" borderId="36" xfId="44" applyFont="1" applyFill="1" applyBorder="1" applyAlignment="1" applyProtection="1">
      <alignment horizontal="center" vertical="center"/>
      <protection locked="0"/>
    </xf>
    <xf numFmtId="0" fontId="0" fillId="0" borderId="0" xfId="50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66" fillId="0" borderId="34" xfId="0" applyFont="1" applyFill="1" applyBorder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5" borderId="2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82" xfId="5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83" xfId="51" applyFont="1" applyFill="1" applyBorder="1" applyAlignment="1">
      <alignment horizontal="center" vertical="center" wrapText="1"/>
      <protection/>
    </xf>
    <xf numFmtId="0" fontId="7" fillId="33" borderId="52" xfId="51" applyFont="1" applyFill="1" applyBorder="1" applyAlignment="1">
      <alignment horizontal="center" vertical="center" wrapText="1"/>
      <protection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5" borderId="0" xfId="0" applyFont="1" applyFill="1" applyAlignment="1" applyProtection="1">
      <alignment horizontal="left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Neutrale" xfId="48"/>
    <cellStyle name="Normale 2" xfId="49"/>
    <cellStyle name="Normale 2 2" xfId="50"/>
    <cellStyle name="Normale 3" xfId="51"/>
    <cellStyle name="Normale 3 2" xfId="52"/>
    <cellStyle name="Normale 4" xfId="53"/>
    <cellStyle name="Normale 4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C8E6~1.DON\AppData\Local\Temp\Rar$DIa2928.30519\I_MLA_321_2018_CONS.V2_20190529_145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7109375" style="149" bestFit="1" customWidth="1"/>
    <col min="2" max="16384" width="9.140625" style="149" customWidth="1"/>
  </cols>
  <sheetData>
    <row r="1" ht="12.75">
      <c r="A1" s="149" t="s">
        <v>0</v>
      </c>
    </row>
    <row r="2" ht="12.75">
      <c r="A2" s="149" t="s">
        <v>1</v>
      </c>
    </row>
    <row r="3" ht="12.75">
      <c r="A3" s="149" t="s">
        <v>2</v>
      </c>
    </row>
    <row r="4" ht="12.75">
      <c r="A4" s="149" t="s">
        <v>3</v>
      </c>
    </row>
    <row r="5" ht="12.75">
      <c r="A5" s="149" t="s">
        <v>4</v>
      </c>
    </row>
    <row r="6" ht="12.75">
      <c r="A6" s="149" t="s">
        <v>5</v>
      </c>
    </row>
    <row r="7" ht="12.75">
      <c r="A7" s="149" t="s">
        <v>6</v>
      </c>
    </row>
    <row r="8" ht="12.75">
      <c r="A8" s="149" t="s">
        <v>7</v>
      </c>
    </row>
    <row r="9" ht="12.75">
      <c r="A9" s="149" t="s">
        <v>8</v>
      </c>
    </row>
    <row r="10" ht="12.75">
      <c r="A10" s="14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149" customWidth="1"/>
  </cols>
  <sheetData>
    <row r="1" ht="12.75">
      <c r="A1" s="148" t="s">
        <v>10</v>
      </c>
    </row>
    <row r="2" ht="12.75">
      <c r="A2" s="148" t="str">
        <f>Info!B7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A1:G2"/>
    </sheetView>
  </sheetViews>
  <sheetFormatPr defaultColWidth="9.140625" defaultRowHeight="15"/>
  <cols>
    <col min="1" max="1" width="9.140625" style="97" customWidth="1"/>
    <col min="2" max="2" width="10.8515625" style="97" bestFit="1" customWidth="1"/>
    <col min="3" max="3" width="9.140625" style="97" customWidth="1"/>
    <col min="4" max="4" width="14.57421875" style="97" bestFit="1" customWidth="1"/>
    <col min="5" max="5" width="19.140625" style="97" bestFit="1" customWidth="1"/>
    <col min="6" max="6" width="18.57421875" style="97" bestFit="1" customWidth="1"/>
    <col min="7" max="16384" width="9.14062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598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9" sqref="B9"/>
    </sheetView>
  </sheetViews>
  <sheetFormatPr defaultColWidth="0" defaultRowHeight="0" customHeight="1" zeroHeight="1"/>
  <cols>
    <col min="1" max="1" width="9.140625" style="72" customWidth="1"/>
    <col min="2" max="2" width="18.57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702</v>
      </c>
      <c r="C2" s="92" t="str">
        <f>ANAGR!$B$2</f>
        <v>ASST SANTI PAOLO E CARLO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2020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1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>
        <v>44403</v>
      </c>
      <c r="C8" s="81">
        <f>+IF(B8=0,"  !! INSERIRE LA DATA RELATIVA AL BILANCIO !!","")</f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A01C" sheet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G97">
      <selection activeCell="Q45" sqref="Q1:Q16384"/>
    </sheetView>
  </sheetViews>
  <sheetFormatPr defaultColWidth="9.140625" defaultRowHeight="15"/>
  <cols>
    <col min="1" max="1" width="9.140625" style="150" hidden="1" customWidth="1"/>
    <col min="2" max="2" width="10.00390625" style="150" hidden="1" customWidth="1"/>
    <col min="3" max="3" width="14.28125" style="150" hidden="1" customWidth="1"/>
    <col min="4" max="4" width="8.8515625" style="151" bestFit="1" customWidth="1"/>
    <col min="5" max="5" width="7.8515625" style="151" bestFit="1" customWidth="1"/>
    <col min="6" max="6" width="6.140625" style="151" bestFit="1" customWidth="1"/>
    <col min="7" max="7" width="53.57421875" style="153" customWidth="1"/>
    <col min="8" max="21" width="18.7109375" style="353" customWidth="1"/>
    <col min="22" max="16384" width="9.140625" style="150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46" t="s">
        <v>95</v>
      </c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</row>
    <row r="4" spans="7:21" ht="13.5" thickBot="1">
      <c r="G4" s="647" t="s">
        <v>96</v>
      </c>
      <c r="H4" s="648"/>
      <c r="I4" s="648"/>
      <c r="J4" s="648"/>
      <c r="K4" s="649"/>
      <c r="L4" s="152"/>
      <c r="M4" s="647" t="s">
        <v>97</v>
      </c>
      <c r="N4" s="648"/>
      <c r="O4" s="648"/>
      <c r="P4" s="648"/>
      <c r="Q4" s="648"/>
      <c r="R4" s="649"/>
      <c r="S4" s="152"/>
      <c r="T4" s="152"/>
      <c r="U4" s="153"/>
    </row>
    <row r="5" spans="7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7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702</v>
      </c>
      <c r="L6" s="152"/>
      <c r="M6" s="163" t="s">
        <v>101</v>
      </c>
      <c r="N6" s="164"/>
      <c r="O6" s="165"/>
      <c r="P6" s="165"/>
      <c r="Q6" s="161" t="str">
        <f>Info!B3</f>
        <v>2020</v>
      </c>
      <c r="R6" s="155"/>
      <c r="S6" s="152"/>
      <c r="T6" s="152"/>
      <c r="U6" s="153"/>
    </row>
    <row r="7" spans="7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4:21" ht="13.5" thickBot="1">
      <c r="D8" s="171"/>
      <c r="E8" s="171"/>
      <c r="F8" s="171"/>
      <c r="G8" s="152"/>
      <c r="H8" s="645" t="s">
        <v>102</v>
      </c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</row>
    <row r="9" spans="4:21" ht="13.5" thickBot="1">
      <c r="D9" s="650"/>
      <c r="E9" s="651"/>
      <c r="F9" s="652"/>
      <c r="G9" s="656" t="s">
        <v>103</v>
      </c>
      <c r="H9" s="630" t="s">
        <v>104</v>
      </c>
      <c r="I9" s="631"/>
      <c r="J9" s="630" t="s">
        <v>105</v>
      </c>
      <c r="K9" s="631"/>
      <c r="L9" s="631"/>
      <c r="M9" s="630" t="s">
        <v>106</v>
      </c>
      <c r="N9" s="631"/>
      <c r="O9" s="631"/>
      <c r="P9" s="632"/>
      <c r="Q9" s="633" t="s">
        <v>89</v>
      </c>
      <c r="R9" s="628" t="s">
        <v>90</v>
      </c>
      <c r="S9" s="633" t="s">
        <v>91</v>
      </c>
      <c r="T9" s="628" t="s">
        <v>92</v>
      </c>
      <c r="U9" s="635" t="s">
        <v>93</v>
      </c>
    </row>
    <row r="10" spans="4:21" ht="54" customHeight="1" thickBot="1">
      <c r="D10" s="653"/>
      <c r="E10" s="654"/>
      <c r="F10" s="655"/>
      <c r="G10" s="657"/>
      <c r="H10" s="605" t="s">
        <v>80</v>
      </c>
      <c r="I10" s="607" t="s">
        <v>81</v>
      </c>
      <c r="J10" s="608" t="s">
        <v>82</v>
      </c>
      <c r="K10" s="607" t="s">
        <v>83</v>
      </c>
      <c r="L10" s="606" t="s">
        <v>84</v>
      </c>
      <c r="M10" s="607" t="s">
        <v>85</v>
      </c>
      <c r="N10" s="607" t="s">
        <v>86</v>
      </c>
      <c r="O10" s="607" t="s">
        <v>87</v>
      </c>
      <c r="P10" s="607" t="s">
        <v>88</v>
      </c>
      <c r="Q10" s="634"/>
      <c r="R10" s="629"/>
      <c r="S10" s="634"/>
      <c r="T10" s="629"/>
      <c r="U10" s="636"/>
    </row>
    <row r="11" spans="4:21" ht="24" customHeight="1" hidden="1">
      <c r="D11" s="397"/>
      <c r="E11" s="397"/>
      <c r="F11" s="397"/>
      <c r="G11" s="398"/>
      <c r="H11" s="395"/>
      <c r="I11" s="395"/>
      <c r="J11" s="396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</row>
    <row r="12" spans="4:21" ht="24" customHeight="1" hidden="1">
      <c r="D12" s="397"/>
      <c r="E12" s="397"/>
      <c r="F12" s="397"/>
      <c r="G12" s="398"/>
      <c r="H12" s="395"/>
      <c r="I12" s="395"/>
      <c r="J12" s="396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</row>
    <row r="13" spans="4:21" ht="24" customHeight="1" hidden="1">
      <c r="D13" s="397"/>
      <c r="E13" s="397"/>
      <c r="F13" s="397"/>
      <c r="G13" s="398"/>
      <c r="H13" s="395"/>
      <c r="I13" s="395"/>
      <c r="J13" s="396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4:21" ht="24" customHeight="1" hidden="1">
      <c r="D14" s="397"/>
      <c r="E14" s="397"/>
      <c r="F14" s="397"/>
      <c r="G14" s="398"/>
      <c r="H14" s="395"/>
      <c r="I14" s="395"/>
      <c r="J14" s="396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</row>
    <row r="15" spans="4:21" ht="17.25" thickBot="1">
      <c r="D15" s="637" t="s">
        <v>107</v>
      </c>
      <c r="E15" s="638"/>
      <c r="F15" s="638"/>
      <c r="G15" s="638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40"/>
    </row>
    <row r="16" spans="1:21" s="181" customFormat="1" ht="28.5">
      <c r="A16" s="150" t="str">
        <f>$K$6</f>
        <v>702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1589064</v>
      </c>
      <c r="I16" s="178">
        <f aca="true" t="shared" si="0" ref="I16:R16">I17+I18</f>
        <v>12161</v>
      </c>
      <c r="J16" s="178">
        <f t="shared" si="0"/>
        <v>8107</v>
      </c>
      <c r="K16" s="178">
        <f t="shared" si="0"/>
        <v>429696</v>
      </c>
      <c r="L16" s="178">
        <f t="shared" si="0"/>
        <v>232063</v>
      </c>
      <c r="M16" s="178">
        <f t="shared" si="0"/>
        <v>1548527</v>
      </c>
      <c r="N16" s="178">
        <f t="shared" si="0"/>
        <v>0</v>
      </c>
      <c r="O16" s="178">
        <f t="shared" si="0"/>
        <v>113505</v>
      </c>
      <c r="P16" s="178">
        <f t="shared" si="0"/>
        <v>85128</v>
      </c>
      <c r="Q16" s="178">
        <f t="shared" si="0"/>
        <v>32430</v>
      </c>
      <c r="R16" s="178">
        <f t="shared" si="0"/>
        <v>0</v>
      </c>
      <c r="S16" s="178">
        <f>S17+S18</f>
        <v>4054</v>
      </c>
      <c r="T16" s="179">
        <f>T17+T18</f>
        <v>0</v>
      </c>
      <c r="U16" s="180">
        <f aca="true" t="shared" si="1" ref="U16:U33">SUM(H16:T16)</f>
        <v>4054735</v>
      </c>
    </row>
    <row r="17" spans="1:21" s="181" customFormat="1" ht="14.25">
      <c r="A17" s="150" t="str">
        <f aca="true" t="shared" si="2" ref="A17:A80">$K$6</f>
        <v>702</v>
      </c>
      <c r="B17" s="150" t="s">
        <v>74</v>
      </c>
      <c r="C17" s="172" t="str">
        <f aca="true" t="shared" si="3" ref="C17:C80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0</v>
      </c>
      <c r="I17" s="187">
        <f>LA_San!I17+LA_Cons!I17</f>
        <v>0</v>
      </c>
      <c r="J17" s="187">
        <f>LA_San!J17+LA_Cons!J17</f>
        <v>0</v>
      </c>
      <c r="K17" s="187">
        <f>LA_San!K17+LA_Cons!K17</f>
        <v>0</v>
      </c>
      <c r="L17" s="187">
        <f>LA_San!L17+LA_Cons!L17</f>
        <v>0</v>
      </c>
      <c r="M17" s="187">
        <f>LA_San!M17+LA_Cons!M17</f>
        <v>0</v>
      </c>
      <c r="N17" s="187">
        <f>LA_San!N17+LA_Cons!N17</f>
        <v>0</v>
      </c>
      <c r="O17" s="187">
        <f>LA_San!O17+LA_Cons!O17</f>
        <v>0</v>
      </c>
      <c r="P17" s="187">
        <f>LA_San!P17+LA_Cons!P17</f>
        <v>0</v>
      </c>
      <c r="Q17" s="187">
        <f>LA_San!Q17+LA_Cons!Q17</f>
        <v>0</v>
      </c>
      <c r="R17" s="187">
        <f>LA_San!R17+LA_Cons!R17</f>
        <v>0</v>
      </c>
      <c r="S17" s="187">
        <f>LA_San!S17+LA_Cons!S17</f>
        <v>0</v>
      </c>
      <c r="T17" s="188">
        <f>LA_San!T17+LA_Cons!T17</f>
        <v>0</v>
      </c>
      <c r="U17" s="189">
        <f t="shared" si="1"/>
        <v>0</v>
      </c>
    </row>
    <row r="18" spans="1:21" s="181" customFormat="1" ht="27.75" thickBot="1">
      <c r="A18" s="150" t="str">
        <f t="shared" si="2"/>
        <v>702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1589064</v>
      </c>
      <c r="I18" s="195">
        <f>LA_San!I18+LA_Cons!I18</f>
        <v>12161</v>
      </c>
      <c r="J18" s="195">
        <f>LA_San!J18+LA_Cons!J18</f>
        <v>8107</v>
      </c>
      <c r="K18" s="195">
        <f>LA_San!K18+LA_Cons!K18</f>
        <v>429696</v>
      </c>
      <c r="L18" s="195">
        <f>LA_San!L18+LA_Cons!L18</f>
        <v>232063</v>
      </c>
      <c r="M18" s="195">
        <f>LA_San!M18+LA_Cons!M18</f>
        <v>1548527</v>
      </c>
      <c r="N18" s="195">
        <f>LA_San!N18+LA_Cons!N18</f>
        <v>0</v>
      </c>
      <c r="O18" s="195">
        <f>LA_San!O18+LA_Cons!O18</f>
        <v>113505</v>
      </c>
      <c r="P18" s="195">
        <f>LA_San!P18+LA_Cons!P18</f>
        <v>85128</v>
      </c>
      <c r="Q18" s="195">
        <f>LA_San!Q18+LA_Cons!Q18</f>
        <v>32430</v>
      </c>
      <c r="R18" s="195">
        <f>LA_San!R18+LA_Cons!R18</f>
        <v>0</v>
      </c>
      <c r="S18" s="195">
        <f>LA_San!S18+LA_Cons!S18</f>
        <v>4054</v>
      </c>
      <c r="T18" s="196">
        <f>LA_San!T18+LA_Cons!T18</f>
        <v>0</v>
      </c>
      <c r="U18" s="197">
        <f t="shared" si="1"/>
        <v>4054735</v>
      </c>
    </row>
    <row r="19" spans="1:21" s="181" customFormat="1" ht="29.25" thickBot="1">
      <c r="A19" s="150" t="str">
        <f t="shared" si="2"/>
        <v>702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702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24926</v>
      </c>
      <c r="I20" s="206">
        <f>LA_San!I20+LA_Cons!I20</f>
        <v>39457</v>
      </c>
      <c r="J20" s="206">
        <f>LA_San!J20+LA_Cons!J20</f>
        <v>5103</v>
      </c>
      <c r="K20" s="206">
        <f>LA_San!K20+LA_Cons!K20</f>
        <v>24894</v>
      </c>
      <c r="L20" s="206">
        <f>LA_San!L20+LA_Cons!L20</f>
        <v>379438</v>
      </c>
      <c r="M20" s="206">
        <f>LA_San!M20+LA_Cons!M20</f>
        <v>1662578</v>
      </c>
      <c r="N20" s="206">
        <f>LA_San!N20+LA_Cons!N20</f>
        <v>7763</v>
      </c>
      <c r="O20" s="206">
        <f>LA_San!O20+LA_Cons!O20</f>
        <v>265990</v>
      </c>
      <c r="P20" s="206">
        <f>LA_San!P20+LA_Cons!P20</f>
        <v>291256</v>
      </c>
      <c r="Q20" s="206">
        <f>LA_San!Q20+LA_Cons!Q20</f>
        <v>80945</v>
      </c>
      <c r="R20" s="206">
        <f>LA_San!R20+LA_Cons!R20</f>
        <v>8768</v>
      </c>
      <c r="S20" s="206">
        <f>LA_San!S20+LA_Cons!S20</f>
        <v>27760</v>
      </c>
      <c r="T20" s="207">
        <f>LA_San!T20+LA_Cons!T20</f>
        <v>0</v>
      </c>
      <c r="U20" s="204">
        <f t="shared" si="1"/>
        <v>2818878</v>
      </c>
    </row>
    <row r="21" spans="1:21" s="181" customFormat="1" ht="15" thickBot="1">
      <c r="A21" s="150" t="str">
        <f t="shared" si="2"/>
        <v>702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702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702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aca="true" t="shared" si="4" ref="H23:T23">H24+H28</f>
        <v>102992</v>
      </c>
      <c r="I23" s="220">
        <f t="shared" si="4"/>
        <v>1967</v>
      </c>
      <c r="J23" s="220">
        <f t="shared" si="4"/>
        <v>754</v>
      </c>
      <c r="K23" s="220">
        <f t="shared" si="4"/>
        <v>114896</v>
      </c>
      <c r="L23" s="220">
        <f t="shared" si="4"/>
        <v>71299</v>
      </c>
      <c r="M23" s="220">
        <f t="shared" si="4"/>
        <v>257406</v>
      </c>
      <c r="N23" s="220">
        <f t="shared" si="4"/>
        <v>1206</v>
      </c>
      <c r="O23" s="220">
        <f t="shared" si="4"/>
        <v>65916</v>
      </c>
      <c r="P23" s="220">
        <f t="shared" si="4"/>
        <v>17683</v>
      </c>
      <c r="Q23" s="220">
        <f t="shared" si="4"/>
        <v>27460</v>
      </c>
      <c r="R23" s="220">
        <f t="shared" si="4"/>
        <v>840</v>
      </c>
      <c r="S23" s="220">
        <f t="shared" si="4"/>
        <v>4210</v>
      </c>
      <c r="T23" s="220">
        <f t="shared" si="4"/>
        <v>0</v>
      </c>
      <c r="U23" s="179">
        <f t="shared" si="1"/>
        <v>666629</v>
      </c>
    </row>
    <row r="24" spans="1:21" s="181" customFormat="1" ht="14.25">
      <c r="A24" s="150" t="str">
        <f t="shared" si="2"/>
        <v>702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aca="true" t="shared" si="5" ref="H24:T24">SUM(H25:H27)</f>
        <v>102992</v>
      </c>
      <c r="I24" s="225">
        <f t="shared" si="5"/>
        <v>1967</v>
      </c>
      <c r="J24" s="225">
        <f t="shared" si="5"/>
        <v>754</v>
      </c>
      <c r="K24" s="225">
        <f t="shared" si="5"/>
        <v>114896</v>
      </c>
      <c r="L24" s="225">
        <f t="shared" si="5"/>
        <v>71299</v>
      </c>
      <c r="M24" s="225">
        <f t="shared" si="5"/>
        <v>257406</v>
      </c>
      <c r="N24" s="225">
        <f t="shared" si="5"/>
        <v>1206</v>
      </c>
      <c r="O24" s="225">
        <f t="shared" si="5"/>
        <v>65916</v>
      </c>
      <c r="P24" s="225">
        <f t="shared" si="5"/>
        <v>17683</v>
      </c>
      <c r="Q24" s="225">
        <f t="shared" si="5"/>
        <v>27460</v>
      </c>
      <c r="R24" s="225">
        <f t="shared" si="5"/>
        <v>840</v>
      </c>
      <c r="S24" s="225">
        <f t="shared" si="5"/>
        <v>4210</v>
      </c>
      <c r="T24" s="225">
        <f t="shared" si="5"/>
        <v>0</v>
      </c>
      <c r="U24" s="226">
        <f t="shared" si="1"/>
        <v>666629</v>
      </c>
    </row>
    <row r="25" spans="1:21" s="181" customFormat="1" ht="22.5" customHeight="1">
      <c r="A25" s="150" t="str">
        <f t="shared" si="2"/>
        <v>702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702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0</v>
      </c>
      <c r="I26" s="229">
        <f>LA_San!I26+LA_Cons!I26</f>
        <v>0</v>
      </c>
      <c r="J26" s="229">
        <f>LA_San!J26+LA_Cons!J26</f>
        <v>0</v>
      </c>
      <c r="K26" s="229">
        <f>LA_San!K26+LA_Cons!K26</f>
        <v>0</v>
      </c>
      <c r="L26" s="229">
        <f>LA_San!L26+LA_Cons!L26</f>
        <v>0</v>
      </c>
      <c r="M26" s="229">
        <f>LA_San!M26+LA_Cons!M26</f>
        <v>0</v>
      </c>
      <c r="N26" s="229">
        <f>LA_San!N26+LA_Cons!N26</f>
        <v>0</v>
      </c>
      <c r="O26" s="229">
        <f>LA_San!O26+LA_Cons!O26</f>
        <v>0</v>
      </c>
      <c r="P26" s="229">
        <f>LA_San!P26+LA_Cons!P26</f>
        <v>0</v>
      </c>
      <c r="Q26" s="229">
        <f>LA_San!Q26+LA_Cons!Q26</f>
        <v>0</v>
      </c>
      <c r="R26" s="229">
        <f>LA_San!R26+LA_Cons!R26</f>
        <v>0</v>
      </c>
      <c r="S26" s="229">
        <f>LA_San!S26+LA_Cons!S26</f>
        <v>0</v>
      </c>
      <c r="T26" s="229">
        <f>LA_San!T26+LA_Cons!T26</f>
        <v>0</v>
      </c>
      <c r="U26" s="226">
        <f t="shared" si="1"/>
        <v>0</v>
      </c>
    </row>
    <row r="27" spans="1:21" s="181" customFormat="1" ht="14.25">
      <c r="A27" s="150" t="str">
        <f t="shared" si="2"/>
        <v>702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102992</v>
      </c>
      <c r="I27" s="229">
        <f>LA_San!I27+LA_Cons!I27</f>
        <v>1967</v>
      </c>
      <c r="J27" s="229">
        <f>LA_San!J27+LA_Cons!J27</f>
        <v>754</v>
      </c>
      <c r="K27" s="229">
        <f>LA_San!K27+LA_Cons!K27</f>
        <v>114896</v>
      </c>
      <c r="L27" s="229">
        <f>LA_San!L27+LA_Cons!L27</f>
        <v>71299</v>
      </c>
      <c r="M27" s="229">
        <f>LA_San!M27+LA_Cons!M27</f>
        <v>257406</v>
      </c>
      <c r="N27" s="229">
        <f>LA_San!N27+LA_Cons!N27</f>
        <v>1206</v>
      </c>
      <c r="O27" s="229">
        <f>LA_San!O27+LA_Cons!O27</f>
        <v>65916</v>
      </c>
      <c r="P27" s="229">
        <f>LA_San!P27+LA_Cons!P27</f>
        <v>17683</v>
      </c>
      <c r="Q27" s="229">
        <f>LA_San!Q27+LA_Cons!Q27</f>
        <v>27460</v>
      </c>
      <c r="R27" s="229">
        <f>LA_San!R27+LA_Cons!R27</f>
        <v>840</v>
      </c>
      <c r="S27" s="229">
        <f>LA_San!S27+LA_Cons!S27</f>
        <v>4210</v>
      </c>
      <c r="T27" s="229">
        <f>LA_San!T27+LA_Cons!T27</f>
        <v>0</v>
      </c>
      <c r="U27" s="226">
        <f t="shared" si="1"/>
        <v>666629</v>
      </c>
    </row>
    <row r="28" spans="1:21" s="181" customFormat="1" ht="40.5">
      <c r="A28" s="150" t="str">
        <f t="shared" si="2"/>
        <v>702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aca="true" t="shared" si="6" ref="H28:T28">H29+H30</f>
        <v>0</v>
      </c>
      <c r="I28" s="229">
        <f t="shared" si="6"/>
        <v>0</v>
      </c>
      <c r="J28" s="229">
        <f t="shared" si="6"/>
        <v>0</v>
      </c>
      <c r="K28" s="229">
        <f t="shared" si="6"/>
        <v>0</v>
      </c>
      <c r="L28" s="229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229">
        <f t="shared" si="6"/>
        <v>0</v>
      </c>
      <c r="R28" s="229">
        <f t="shared" si="6"/>
        <v>0</v>
      </c>
      <c r="S28" s="229">
        <f t="shared" si="6"/>
        <v>0</v>
      </c>
      <c r="T28" s="229">
        <f t="shared" si="6"/>
        <v>0</v>
      </c>
      <c r="U28" s="226">
        <f t="shared" si="1"/>
        <v>0</v>
      </c>
    </row>
    <row r="29" spans="1:21" s="181" customFormat="1" ht="12.75">
      <c r="A29" s="150" t="str">
        <f t="shared" si="2"/>
        <v>702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0</v>
      </c>
      <c r="I29" s="187">
        <f>LA_San!I29+LA_Cons!I29</f>
        <v>0</v>
      </c>
      <c r="J29" s="187">
        <f>LA_San!J29+LA_Cons!J29</f>
        <v>0</v>
      </c>
      <c r="K29" s="187">
        <f>LA_San!K29+LA_Cons!K29</f>
        <v>0</v>
      </c>
      <c r="L29" s="187">
        <f>LA_San!L29+LA_Cons!L29</f>
        <v>0</v>
      </c>
      <c r="M29" s="187">
        <f>LA_San!M29+LA_Cons!M29</f>
        <v>0</v>
      </c>
      <c r="N29" s="187">
        <f>LA_San!N29+LA_Cons!N29</f>
        <v>0</v>
      </c>
      <c r="O29" s="187">
        <f>LA_San!O29+LA_Cons!O29</f>
        <v>0</v>
      </c>
      <c r="P29" s="187">
        <f>LA_San!P29+LA_Cons!P29</f>
        <v>0</v>
      </c>
      <c r="Q29" s="187">
        <f>LA_San!Q29+LA_Cons!Q29</f>
        <v>0</v>
      </c>
      <c r="R29" s="187">
        <f>LA_San!R29+LA_Cons!R29</f>
        <v>0</v>
      </c>
      <c r="S29" s="187">
        <f>LA_San!S29+LA_Cons!S29</f>
        <v>0</v>
      </c>
      <c r="T29" s="187">
        <f>LA_San!T29+LA_Cons!T29</f>
        <v>0</v>
      </c>
      <c r="U29" s="226">
        <f t="shared" si="1"/>
        <v>0</v>
      </c>
    </row>
    <row r="30" spans="1:21" s="181" customFormat="1" ht="13.5" thickBot="1">
      <c r="A30" s="150" t="str">
        <f t="shared" si="2"/>
        <v>702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0</v>
      </c>
      <c r="L30" s="195">
        <f>LA_San!L30+LA_Cons!L30</f>
        <v>0</v>
      </c>
      <c r="M30" s="195">
        <f>LA_San!M30+LA_Cons!M30</f>
        <v>0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0</v>
      </c>
    </row>
    <row r="31" spans="1:21" ht="15" thickBot="1">
      <c r="A31" s="150" t="str">
        <f t="shared" si="2"/>
        <v>702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1582</v>
      </c>
      <c r="I31" s="202">
        <f>LA_San!I31+LA_Cons!I31</f>
        <v>10163</v>
      </c>
      <c r="J31" s="202">
        <f>LA_San!J31+LA_Cons!J31</f>
        <v>26121</v>
      </c>
      <c r="K31" s="202">
        <f>LA_San!K31+LA_Cons!K31</f>
        <v>416294</v>
      </c>
      <c r="L31" s="202">
        <f>LA_San!L31+LA_Cons!L31</f>
        <v>277302</v>
      </c>
      <c r="M31" s="202">
        <f>LA_San!M31+LA_Cons!M31</f>
        <v>611473</v>
      </c>
      <c r="N31" s="202">
        <f>LA_San!N31+LA_Cons!N31</f>
        <v>3590</v>
      </c>
      <c r="O31" s="202">
        <f>LA_San!O31+LA_Cons!O31</f>
        <v>29095</v>
      </c>
      <c r="P31" s="202">
        <f>LA_San!P31+LA_Cons!P31</f>
        <v>380107</v>
      </c>
      <c r="Q31" s="202">
        <f>LA_San!Q31+LA_Cons!Q31</f>
        <v>28921</v>
      </c>
      <c r="R31" s="202">
        <f>LA_San!R31+LA_Cons!R31</f>
        <v>3484</v>
      </c>
      <c r="S31" s="202">
        <f>LA_San!S31+LA_Cons!S31</f>
        <v>16069</v>
      </c>
      <c r="T31" s="202">
        <f>LA_San!T31+LA_Cons!T31</f>
        <v>0</v>
      </c>
      <c r="U31" s="244">
        <f t="shared" si="1"/>
        <v>1804201</v>
      </c>
    </row>
    <row r="32" spans="1:21" ht="15" thickBot="1">
      <c r="A32" s="150" t="str">
        <f t="shared" si="2"/>
        <v>702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702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1718564</v>
      </c>
      <c r="I33" s="249">
        <f aca="true" t="shared" si="7" ref="I33:T33">I32+I31+I23+I22+I21+I20+I19+I16</f>
        <v>63748</v>
      </c>
      <c r="J33" s="249">
        <f t="shared" si="7"/>
        <v>40085</v>
      </c>
      <c r="K33" s="249">
        <f t="shared" si="7"/>
        <v>985780</v>
      </c>
      <c r="L33" s="249">
        <f t="shared" si="7"/>
        <v>960102</v>
      </c>
      <c r="M33" s="249">
        <f t="shared" si="7"/>
        <v>4079984</v>
      </c>
      <c r="N33" s="249">
        <f t="shared" si="7"/>
        <v>12559</v>
      </c>
      <c r="O33" s="249">
        <f t="shared" si="7"/>
        <v>474506</v>
      </c>
      <c r="P33" s="249">
        <f t="shared" si="7"/>
        <v>774174</v>
      </c>
      <c r="Q33" s="249">
        <f t="shared" si="7"/>
        <v>169756</v>
      </c>
      <c r="R33" s="249">
        <f t="shared" si="7"/>
        <v>13092</v>
      </c>
      <c r="S33" s="249">
        <f t="shared" si="7"/>
        <v>52093</v>
      </c>
      <c r="T33" s="249">
        <f t="shared" si="7"/>
        <v>0</v>
      </c>
      <c r="U33" s="250">
        <f t="shared" si="1"/>
        <v>9344443</v>
      </c>
    </row>
    <row r="34" spans="1:21" ht="17.25" thickBot="1">
      <c r="A34" s="150" t="str">
        <f t="shared" si="2"/>
        <v>702</v>
      </c>
      <c r="B34" s="150" t="s">
        <v>74</v>
      </c>
      <c r="C34" s="172" t="str">
        <f t="shared" si="3"/>
        <v>ASSISTENZA DISTRETTUALE</v>
      </c>
      <c r="D34" s="641" t="s">
        <v>143</v>
      </c>
      <c r="E34" s="642"/>
      <c r="F34" s="642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4"/>
    </row>
    <row r="35" spans="1:21" ht="15" thickBot="1">
      <c r="A35" s="150" t="str">
        <f t="shared" si="2"/>
        <v>702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aca="true" t="shared" si="8" ref="H35:T35">H36+H43+H49</f>
        <v>42745</v>
      </c>
      <c r="I35" s="178">
        <f t="shared" si="8"/>
        <v>3947</v>
      </c>
      <c r="J35" s="178">
        <f t="shared" si="8"/>
        <v>8</v>
      </c>
      <c r="K35" s="178">
        <f t="shared" si="8"/>
        <v>579811</v>
      </c>
      <c r="L35" s="178">
        <f t="shared" si="8"/>
        <v>99196</v>
      </c>
      <c r="M35" s="178">
        <f t="shared" si="8"/>
        <v>964</v>
      </c>
      <c r="N35" s="178">
        <f t="shared" si="8"/>
        <v>15</v>
      </c>
      <c r="O35" s="178">
        <f t="shared" si="8"/>
        <v>1226</v>
      </c>
      <c r="P35" s="178">
        <f t="shared" si="8"/>
        <v>1669</v>
      </c>
      <c r="Q35" s="178">
        <f t="shared" si="8"/>
        <v>10471</v>
      </c>
      <c r="R35" s="178">
        <f t="shared" si="8"/>
        <v>16</v>
      </c>
      <c r="S35" s="178">
        <f t="shared" si="8"/>
        <v>40</v>
      </c>
      <c r="T35" s="179">
        <f t="shared" si="8"/>
        <v>0</v>
      </c>
      <c r="U35" s="180">
        <f aca="true" t="shared" si="9" ref="U35:U66">SUM(H35:T35)</f>
        <v>740108</v>
      </c>
    </row>
    <row r="36" spans="1:21" ht="13.5">
      <c r="A36" s="150" t="str">
        <f t="shared" si="2"/>
        <v>702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aca="true" t="shared" si="10" ref="H36:T36">SUM(H37:H42)</f>
        <v>0</v>
      </c>
      <c r="I36" s="259">
        <f t="shared" si="10"/>
        <v>0</v>
      </c>
      <c r="J36" s="259">
        <f t="shared" si="10"/>
        <v>0</v>
      </c>
      <c r="K36" s="259">
        <f t="shared" si="10"/>
        <v>0</v>
      </c>
      <c r="L36" s="259">
        <f t="shared" si="10"/>
        <v>0</v>
      </c>
      <c r="M36" s="259">
        <f t="shared" si="10"/>
        <v>0</v>
      </c>
      <c r="N36" s="259">
        <f t="shared" si="10"/>
        <v>0</v>
      </c>
      <c r="O36" s="259">
        <f t="shared" si="10"/>
        <v>0</v>
      </c>
      <c r="P36" s="259">
        <f t="shared" si="10"/>
        <v>0</v>
      </c>
      <c r="Q36" s="259">
        <f t="shared" si="10"/>
        <v>0</v>
      </c>
      <c r="R36" s="259">
        <f t="shared" si="10"/>
        <v>0</v>
      </c>
      <c r="S36" s="259">
        <f t="shared" si="10"/>
        <v>0</v>
      </c>
      <c r="T36" s="259">
        <f t="shared" si="10"/>
        <v>0</v>
      </c>
      <c r="U36" s="189">
        <f t="shared" si="9"/>
        <v>0</v>
      </c>
    </row>
    <row r="37" spans="1:21" ht="12.75">
      <c r="A37" s="150" t="str">
        <f t="shared" si="2"/>
        <v>702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0</v>
      </c>
      <c r="I37" s="229">
        <f>LA_San!I37+LA_Cons!I37</f>
        <v>0</v>
      </c>
      <c r="J37" s="229">
        <f>LA_San!J37+LA_Cons!J37</f>
        <v>0</v>
      </c>
      <c r="K37" s="229">
        <f>LA_San!K37+LA_Cons!K37</f>
        <v>0</v>
      </c>
      <c r="L37" s="229">
        <f>LA_San!L37+LA_Cons!L37</f>
        <v>0</v>
      </c>
      <c r="M37" s="229">
        <f>LA_San!M37+LA_Cons!M37</f>
        <v>0</v>
      </c>
      <c r="N37" s="229">
        <f>LA_San!N37+LA_Cons!N37</f>
        <v>0</v>
      </c>
      <c r="O37" s="229">
        <f>LA_San!O37+LA_Cons!O37</f>
        <v>0</v>
      </c>
      <c r="P37" s="229">
        <f>LA_San!P37+LA_Cons!P37</f>
        <v>0</v>
      </c>
      <c r="Q37" s="229">
        <f>LA_San!Q37+LA_Cons!Q37</f>
        <v>0</v>
      </c>
      <c r="R37" s="229">
        <f>LA_San!R37+LA_Cons!R37</f>
        <v>0</v>
      </c>
      <c r="S37" s="229">
        <f>LA_San!S37+LA_Cons!S37</f>
        <v>0</v>
      </c>
      <c r="T37" s="261">
        <f>LA_San!T37+LA_Cons!T37</f>
        <v>0</v>
      </c>
      <c r="U37" s="189">
        <f t="shared" si="9"/>
        <v>0</v>
      </c>
    </row>
    <row r="38" spans="1:21" ht="12.75">
      <c r="A38" s="150" t="str">
        <f t="shared" si="2"/>
        <v>702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702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 ht="12.75">
      <c r="A40" s="150" t="str">
        <f t="shared" si="2"/>
        <v>702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 ht="12.75">
      <c r="A41" s="150" t="str">
        <f t="shared" si="2"/>
        <v>702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 ht="12.75">
      <c r="A42" s="150" t="str">
        <f t="shared" si="2"/>
        <v>702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702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aca="true" t="shared" si="11" ref="H43:T43">SUM(H44:H48)</f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63">
        <f t="shared" si="11"/>
        <v>0</v>
      </c>
      <c r="U43" s="189">
        <f t="shared" si="9"/>
        <v>0</v>
      </c>
    </row>
    <row r="44" spans="1:21" ht="12.75">
      <c r="A44" s="150" t="str">
        <f t="shared" si="2"/>
        <v>702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 ht="12.75">
      <c r="A45" s="150" t="str">
        <f t="shared" si="2"/>
        <v>702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0</v>
      </c>
      <c r="N45" s="229">
        <f>LA_San!N45+LA_Cons!N45</f>
        <v>0</v>
      </c>
      <c r="O45" s="229">
        <f>LA_San!O45+LA_Cons!O45</f>
        <v>0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0</v>
      </c>
    </row>
    <row r="46" spans="1:21" ht="12.75">
      <c r="A46" s="150" t="str">
        <f t="shared" si="2"/>
        <v>702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0</v>
      </c>
      <c r="I46" s="229">
        <f>LA_San!I46+LA_Cons!I46</f>
        <v>0</v>
      </c>
      <c r="J46" s="229">
        <f>LA_San!J46+LA_Cons!J46</f>
        <v>0</v>
      </c>
      <c r="K46" s="229">
        <f>LA_San!K46+LA_Cons!K46</f>
        <v>0</v>
      </c>
      <c r="L46" s="229">
        <f>LA_San!L46+LA_Cons!L46</f>
        <v>0</v>
      </c>
      <c r="M46" s="229">
        <f>LA_San!M46+LA_Cons!M46</f>
        <v>0</v>
      </c>
      <c r="N46" s="229">
        <f>LA_San!N46+LA_Cons!N46</f>
        <v>0</v>
      </c>
      <c r="O46" s="229">
        <f>LA_San!O46+LA_Cons!O46</f>
        <v>0</v>
      </c>
      <c r="P46" s="229">
        <f>LA_San!P46+LA_Cons!P46</f>
        <v>0</v>
      </c>
      <c r="Q46" s="229">
        <f>LA_San!Q46+LA_Cons!Q46</f>
        <v>0</v>
      </c>
      <c r="R46" s="229">
        <f>LA_San!R46+LA_Cons!R46</f>
        <v>0</v>
      </c>
      <c r="S46" s="229">
        <f>LA_San!S46+LA_Cons!S46</f>
        <v>0</v>
      </c>
      <c r="T46" s="261">
        <f>LA_San!T46+LA_Cons!T46</f>
        <v>0</v>
      </c>
      <c r="U46" s="189">
        <f t="shared" si="9"/>
        <v>0</v>
      </c>
    </row>
    <row r="47" spans="1:21" ht="12.75">
      <c r="A47" s="150" t="str">
        <f t="shared" si="2"/>
        <v>702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 ht="12.75">
      <c r="A48" s="150" t="str">
        <f t="shared" si="2"/>
        <v>702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702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aca="true" t="shared" si="12" ref="H49:T49">SUM(H50:H51)</f>
        <v>42745</v>
      </c>
      <c r="I49" s="259">
        <f t="shared" si="12"/>
        <v>3947</v>
      </c>
      <c r="J49" s="259">
        <f t="shared" si="12"/>
        <v>8</v>
      </c>
      <c r="K49" s="259">
        <f t="shared" si="12"/>
        <v>579811</v>
      </c>
      <c r="L49" s="259">
        <f t="shared" si="12"/>
        <v>99196</v>
      </c>
      <c r="M49" s="259">
        <f t="shared" si="12"/>
        <v>964</v>
      </c>
      <c r="N49" s="259">
        <f t="shared" si="12"/>
        <v>15</v>
      </c>
      <c r="O49" s="259">
        <f t="shared" si="12"/>
        <v>1226</v>
      </c>
      <c r="P49" s="259">
        <f t="shared" si="12"/>
        <v>1669</v>
      </c>
      <c r="Q49" s="259">
        <f t="shared" si="12"/>
        <v>10471</v>
      </c>
      <c r="R49" s="259">
        <f t="shared" si="12"/>
        <v>16</v>
      </c>
      <c r="S49" s="259">
        <f t="shared" si="12"/>
        <v>40</v>
      </c>
      <c r="T49" s="263">
        <f t="shared" si="12"/>
        <v>0</v>
      </c>
      <c r="U49" s="189">
        <f t="shared" si="9"/>
        <v>740108</v>
      </c>
    </row>
    <row r="50" spans="1:21" ht="12.75">
      <c r="A50" s="150" t="str">
        <f t="shared" si="2"/>
        <v>702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0</v>
      </c>
      <c r="I50" s="229">
        <f>LA_San!I50+LA_Cons!I50</f>
        <v>0</v>
      </c>
      <c r="J50" s="229">
        <f>LA_San!J50+LA_Cons!J50</f>
        <v>0</v>
      </c>
      <c r="K50" s="229">
        <f>LA_San!K50+LA_Cons!K50</f>
        <v>0</v>
      </c>
      <c r="L50" s="229">
        <f>LA_San!L50+LA_Cons!L50</f>
        <v>0</v>
      </c>
      <c r="M50" s="229">
        <f>LA_San!M50+LA_Cons!M50</f>
        <v>0</v>
      </c>
      <c r="N50" s="229">
        <f>LA_San!N50+LA_Cons!N50</f>
        <v>0</v>
      </c>
      <c r="O50" s="229">
        <f>LA_San!O50+LA_Cons!O50</f>
        <v>0</v>
      </c>
      <c r="P50" s="229">
        <f>LA_San!P50+LA_Cons!P50</f>
        <v>0</v>
      </c>
      <c r="Q50" s="229">
        <f>LA_San!Q50+LA_Cons!Q50</f>
        <v>0</v>
      </c>
      <c r="R50" s="229">
        <f>LA_San!R50+LA_Cons!R50</f>
        <v>0</v>
      </c>
      <c r="S50" s="229">
        <f>LA_San!S50+LA_Cons!S50</f>
        <v>0</v>
      </c>
      <c r="T50" s="261">
        <f>LA_San!T50+LA_Cons!T50</f>
        <v>0</v>
      </c>
      <c r="U50" s="189">
        <f t="shared" si="9"/>
        <v>0</v>
      </c>
    </row>
    <row r="51" spans="1:21" ht="13.5" thickBot="1">
      <c r="A51" s="150" t="str">
        <f t="shared" si="2"/>
        <v>702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42745</v>
      </c>
      <c r="I51" s="273">
        <f>LA_San!I51+LA_Cons!I51</f>
        <v>3947</v>
      </c>
      <c r="J51" s="273">
        <f>LA_San!J51+LA_Cons!J51</f>
        <v>8</v>
      </c>
      <c r="K51" s="273">
        <f>LA_San!K51+LA_Cons!K51</f>
        <v>579811</v>
      </c>
      <c r="L51" s="273">
        <f>LA_San!L51+LA_Cons!L51</f>
        <v>99196</v>
      </c>
      <c r="M51" s="273">
        <f>LA_San!M51+LA_Cons!M51</f>
        <v>964</v>
      </c>
      <c r="N51" s="273">
        <f>LA_San!N51+LA_Cons!N51</f>
        <v>15</v>
      </c>
      <c r="O51" s="273">
        <f>LA_San!O51+LA_Cons!O51</f>
        <v>1226</v>
      </c>
      <c r="P51" s="273">
        <f>LA_San!P51+LA_Cons!P51</f>
        <v>1669</v>
      </c>
      <c r="Q51" s="273">
        <f>LA_San!Q51+LA_Cons!Q51</f>
        <v>10471</v>
      </c>
      <c r="R51" s="273">
        <f>LA_San!R51+LA_Cons!R51</f>
        <v>16</v>
      </c>
      <c r="S51" s="273">
        <f>LA_San!S51+LA_Cons!S51</f>
        <v>40</v>
      </c>
      <c r="T51" s="274">
        <f>LA_San!T51+LA_Cons!T51</f>
        <v>0</v>
      </c>
      <c r="U51" s="197">
        <f t="shared" si="9"/>
        <v>740108</v>
      </c>
    </row>
    <row r="52" spans="1:21" ht="15" thickBot="1">
      <c r="A52" s="150" t="str">
        <f t="shared" si="2"/>
        <v>702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0</v>
      </c>
      <c r="I52" s="280">
        <f>LA_San!I52+LA_Cons!I52</f>
        <v>0</v>
      </c>
      <c r="J52" s="280">
        <f>LA_San!J52+LA_Cons!J52</f>
        <v>0</v>
      </c>
      <c r="K52" s="280">
        <f>LA_San!K52+LA_Cons!K52</f>
        <v>0</v>
      </c>
      <c r="L52" s="280">
        <f>LA_San!L52+LA_Cons!L52</f>
        <v>0</v>
      </c>
      <c r="M52" s="280">
        <f>LA_San!M52+LA_Cons!M52</f>
        <v>0</v>
      </c>
      <c r="N52" s="280">
        <f>LA_San!N52+LA_Cons!N52</f>
        <v>0</v>
      </c>
      <c r="O52" s="280">
        <f>LA_San!O52+LA_Cons!O52</f>
        <v>0</v>
      </c>
      <c r="P52" s="280">
        <f>LA_San!P52+LA_Cons!P52</f>
        <v>0</v>
      </c>
      <c r="Q52" s="280">
        <f>LA_San!Q52+LA_Cons!Q52</f>
        <v>0</v>
      </c>
      <c r="R52" s="280">
        <f>LA_San!R52+LA_Cons!R52</f>
        <v>0</v>
      </c>
      <c r="S52" s="280">
        <f>LA_San!S52+LA_Cons!S52</f>
        <v>0</v>
      </c>
      <c r="T52" s="280">
        <f>LA_San!T52+LA_Cons!T52</f>
        <v>0</v>
      </c>
      <c r="U52" s="210">
        <f t="shared" si="9"/>
        <v>0</v>
      </c>
    </row>
    <row r="53" spans="1:21" ht="15" thickBot="1">
      <c r="A53" s="150" t="str">
        <f t="shared" si="2"/>
        <v>702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702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55824</v>
      </c>
      <c r="I54" s="288">
        <f>LA_San!I54+LA_Cons!I54</f>
        <v>1103</v>
      </c>
      <c r="J54" s="288">
        <f>LA_San!J54+LA_Cons!J54</f>
        <v>1157</v>
      </c>
      <c r="K54" s="288">
        <f>LA_San!K54+LA_Cons!K54</f>
        <v>42</v>
      </c>
      <c r="L54" s="288">
        <f>LA_San!L54+LA_Cons!L54</f>
        <v>88669</v>
      </c>
      <c r="M54" s="288">
        <f>LA_San!M54+LA_Cons!M54</f>
        <v>569845</v>
      </c>
      <c r="N54" s="288">
        <f>LA_San!N54+LA_Cons!N54</f>
        <v>2170</v>
      </c>
      <c r="O54" s="288">
        <f>LA_San!O54+LA_Cons!O54</f>
        <v>16176</v>
      </c>
      <c r="P54" s="288">
        <f>LA_San!P54+LA_Cons!P54</f>
        <v>18829</v>
      </c>
      <c r="Q54" s="288">
        <f>LA_San!Q54+LA_Cons!Q54</f>
        <v>16459</v>
      </c>
      <c r="R54" s="288">
        <f>LA_San!R54+LA_Cons!R54</f>
        <v>1865</v>
      </c>
      <c r="S54" s="288">
        <f>LA_San!S54+LA_Cons!S54</f>
        <v>8258</v>
      </c>
      <c r="T54" s="288">
        <f>LA_San!T54+LA_Cons!T54</f>
        <v>0</v>
      </c>
      <c r="U54" s="217">
        <f t="shared" si="9"/>
        <v>780397</v>
      </c>
    </row>
    <row r="55" spans="1:21" ht="14.25">
      <c r="A55" s="150" t="str">
        <f t="shared" si="2"/>
        <v>702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aca="true" t="shared" si="13" ref="H55:T55">H56+H57+H60</f>
        <v>25989930</v>
      </c>
      <c r="I55" s="293">
        <f t="shared" si="13"/>
        <v>1140</v>
      </c>
      <c r="J55" s="293">
        <f t="shared" si="13"/>
        <v>418</v>
      </c>
      <c r="K55" s="293">
        <f t="shared" si="13"/>
        <v>57857</v>
      </c>
      <c r="L55" s="293">
        <f t="shared" si="13"/>
        <v>52408</v>
      </c>
      <c r="M55" s="293">
        <f t="shared" si="13"/>
        <v>95130</v>
      </c>
      <c r="N55" s="293">
        <f t="shared" si="13"/>
        <v>673</v>
      </c>
      <c r="O55" s="293">
        <f t="shared" si="13"/>
        <v>53591</v>
      </c>
      <c r="P55" s="293">
        <f t="shared" si="13"/>
        <v>45903</v>
      </c>
      <c r="Q55" s="293">
        <f t="shared" si="13"/>
        <v>6362</v>
      </c>
      <c r="R55" s="293">
        <f t="shared" si="13"/>
        <v>765</v>
      </c>
      <c r="S55" s="293">
        <f t="shared" si="13"/>
        <v>2272</v>
      </c>
      <c r="T55" s="293">
        <f t="shared" si="13"/>
        <v>0</v>
      </c>
      <c r="U55" s="179">
        <f t="shared" si="9"/>
        <v>26306449</v>
      </c>
    </row>
    <row r="56" spans="1:21" ht="13.5">
      <c r="A56" s="150" t="str">
        <f t="shared" si="2"/>
        <v>702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13.5">
      <c r="A57" s="150" t="str">
        <f t="shared" si="2"/>
        <v>702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aca="true" t="shared" si="14" ref="H57:T57">SUM(H58:H59)</f>
        <v>2665646</v>
      </c>
      <c r="I57" s="259">
        <f t="shared" si="14"/>
        <v>116</v>
      </c>
      <c r="J57" s="259">
        <f t="shared" si="14"/>
        <v>43</v>
      </c>
      <c r="K57" s="259">
        <f t="shared" si="14"/>
        <v>5933</v>
      </c>
      <c r="L57" s="259">
        <f t="shared" si="14"/>
        <v>5385</v>
      </c>
      <c r="M57" s="259">
        <f t="shared" si="14"/>
        <v>9737</v>
      </c>
      <c r="N57" s="259">
        <f t="shared" si="14"/>
        <v>69</v>
      </c>
      <c r="O57" s="259">
        <f t="shared" si="14"/>
        <v>5491</v>
      </c>
      <c r="P57" s="259">
        <f t="shared" si="14"/>
        <v>4706</v>
      </c>
      <c r="Q57" s="259">
        <f t="shared" si="14"/>
        <v>649</v>
      </c>
      <c r="R57" s="259">
        <f t="shared" si="14"/>
        <v>79</v>
      </c>
      <c r="S57" s="259">
        <f t="shared" si="14"/>
        <v>236</v>
      </c>
      <c r="T57" s="259">
        <f t="shared" si="14"/>
        <v>0</v>
      </c>
      <c r="U57" s="226">
        <f t="shared" si="9"/>
        <v>2698090</v>
      </c>
    </row>
    <row r="58" spans="1:21" ht="24">
      <c r="A58" s="150" t="str">
        <f t="shared" si="2"/>
        <v>702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2665646</v>
      </c>
      <c r="I58" s="229">
        <f>LA_San!I58+LA_Cons!I58</f>
        <v>116</v>
      </c>
      <c r="J58" s="229">
        <f>LA_San!J58+LA_Cons!J58</f>
        <v>43</v>
      </c>
      <c r="K58" s="229">
        <f>LA_San!K58+LA_Cons!K58</f>
        <v>5933</v>
      </c>
      <c r="L58" s="229">
        <f>LA_San!L58+LA_Cons!L58</f>
        <v>5385</v>
      </c>
      <c r="M58" s="229">
        <f>LA_San!M58+LA_Cons!M58</f>
        <v>9737</v>
      </c>
      <c r="N58" s="229">
        <f>LA_San!N58+LA_Cons!N58</f>
        <v>69</v>
      </c>
      <c r="O58" s="229">
        <f>LA_San!O58+LA_Cons!O58</f>
        <v>5491</v>
      </c>
      <c r="P58" s="229">
        <f>LA_San!P58+LA_Cons!P58</f>
        <v>4706</v>
      </c>
      <c r="Q58" s="229">
        <f>LA_San!Q58+LA_Cons!Q58</f>
        <v>649</v>
      </c>
      <c r="R58" s="229">
        <f>LA_San!R58+LA_Cons!R58</f>
        <v>79</v>
      </c>
      <c r="S58" s="229">
        <f>LA_San!S58+LA_Cons!S58</f>
        <v>236</v>
      </c>
      <c r="T58" s="229">
        <f>LA_San!T58+LA_Cons!T58</f>
        <v>0</v>
      </c>
      <c r="U58" s="226">
        <f t="shared" si="9"/>
        <v>2698090</v>
      </c>
    </row>
    <row r="59" spans="1:21" ht="24">
      <c r="A59" s="150" t="str">
        <f t="shared" si="2"/>
        <v>702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702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23324284</v>
      </c>
      <c r="I60" s="302">
        <f>LA_San!I60+LA_Cons!I60</f>
        <v>1024</v>
      </c>
      <c r="J60" s="302">
        <f>LA_San!J60+LA_Cons!J60</f>
        <v>375</v>
      </c>
      <c r="K60" s="302">
        <f>LA_San!K60+LA_Cons!K60</f>
        <v>51924</v>
      </c>
      <c r="L60" s="302">
        <f>LA_San!L60+LA_Cons!L60</f>
        <v>47023</v>
      </c>
      <c r="M60" s="302">
        <f>LA_San!M60+LA_Cons!M60</f>
        <v>85393</v>
      </c>
      <c r="N60" s="302">
        <f>LA_San!N60+LA_Cons!N60</f>
        <v>604</v>
      </c>
      <c r="O60" s="302">
        <f>LA_San!O60+LA_Cons!O60</f>
        <v>48100</v>
      </c>
      <c r="P60" s="302">
        <f>LA_San!P60+LA_Cons!P60</f>
        <v>41197</v>
      </c>
      <c r="Q60" s="302">
        <f>LA_San!Q60+LA_Cons!Q60</f>
        <v>5713</v>
      </c>
      <c r="R60" s="302">
        <f>LA_San!R60+LA_Cons!R60</f>
        <v>686</v>
      </c>
      <c r="S60" s="302">
        <f>LA_San!S60+LA_Cons!S60</f>
        <v>2036</v>
      </c>
      <c r="T60" s="302">
        <f>LA_San!T60+LA_Cons!T60</f>
        <v>0</v>
      </c>
      <c r="U60" s="303">
        <f t="shared" si="9"/>
        <v>23608359</v>
      </c>
    </row>
    <row r="61" spans="1:21" ht="14.25">
      <c r="A61" s="150" t="str">
        <f t="shared" si="2"/>
        <v>702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0</v>
      </c>
      <c r="I61" s="220">
        <f aca="true" t="shared" si="15" ref="I61:T61">I62+I66</f>
        <v>0</v>
      </c>
      <c r="J61" s="220">
        <f t="shared" si="15"/>
        <v>0</v>
      </c>
      <c r="K61" s="220">
        <f t="shared" si="15"/>
        <v>0</v>
      </c>
      <c r="L61" s="220">
        <f t="shared" si="15"/>
        <v>0</v>
      </c>
      <c r="M61" s="220">
        <f t="shared" si="15"/>
        <v>0</v>
      </c>
      <c r="N61" s="220">
        <f t="shared" si="15"/>
        <v>0</v>
      </c>
      <c r="O61" s="220">
        <f t="shared" si="15"/>
        <v>0</v>
      </c>
      <c r="P61" s="220">
        <f t="shared" si="15"/>
        <v>0</v>
      </c>
      <c r="Q61" s="220">
        <f t="shared" si="15"/>
        <v>0</v>
      </c>
      <c r="R61" s="220">
        <f t="shared" si="15"/>
        <v>0</v>
      </c>
      <c r="S61" s="220">
        <f t="shared" si="15"/>
        <v>0</v>
      </c>
      <c r="T61" s="220">
        <f t="shared" si="15"/>
        <v>0</v>
      </c>
      <c r="U61" s="614">
        <f t="shared" si="9"/>
        <v>0</v>
      </c>
    </row>
    <row r="62" spans="1:21" ht="13.5">
      <c r="A62" s="150" t="str">
        <f t="shared" si="2"/>
        <v>702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0</v>
      </c>
      <c r="I62" s="259">
        <f aca="true" t="shared" si="16" ref="I62:T62">SUM(I63:I65)</f>
        <v>0</v>
      </c>
      <c r="J62" s="259">
        <f t="shared" si="16"/>
        <v>0</v>
      </c>
      <c r="K62" s="259">
        <f t="shared" si="16"/>
        <v>0</v>
      </c>
      <c r="L62" s="259">
        <f t="shared" si="16"/>
        <v>0</v>
      </c>
      <c r="M62" s="259">
        <f t="shared" si="16"/>
        <v>0</v>
      </c>
      <c r="N62" s="259">
        <f t="shared" si="16"/>
        <v>0</v>
      </c>
      <c r="O62" s="259">
        <f t="shared" si="16"/>
        <v>0</v>
      </c>
      <c r="P62" s="259">
        <f t="shared" si="16"/>
        <v>0</v>
      </c>
      <c r="Q62" s="259">
        <f t="shared" si="16"/>
        <v>0</v>
      </c>
      <c r="R62" s="259">
        <f t="shared" si="16"/>
        <v>0</v>
      </c>
      <c r="S62" s="259">
        <f t="shared" si="16"/>
        <v>0</v>
      </c>
      <c r="T62" s="259">
        <f t="shared" si="16"/>
        <v>0</v>
      </c>
      <c r="U62" s="617">
        <f t="shared" si="9"/>
        <v>0</v>
      </c>
    </row>
    <row r="63" spans="1:21" ht="24">
      <c r="A63" s="150" t="str">
        <f t="shared" si="2"/>
        <v>702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615">
        <f>LA_San!H63+LA_Cons!H63</f>
        <v>0</v>
      </c>
      <c r="I63" s="618">
        <f>LA_San!I63+LA_Cons!I63</f>
        <v>0</v>
      </c>
      <c r="J63" s="618">
        <f>LA_San!J63+LA_Cons!J63</f>
        <v>0</v>
      </c>
      <c r="K63" s="618">
        <f>LA_San!K63+LA_Cons!K63</f>
        <v>0</v>
      </c>
      <c r="L63" s="618">
        <f>LA_San!L63+LA_Cons!L63</f>
        <v>0</v>
      </c>
      <c r="M63" s="618">
        <f>LA_San!M63+LA_Cons!M63</f>
        <v>0</v>
      </c>
      <c r="N63" s="618">
        <f>LA_San!N63+LA_Cons!N63</f>
        <v>0</v>
      </c>
      <c r="O63" s="618">
        <f>LA_San!O63+LA_Cons!O63</f>
        <v>0</v>
      </c>
      <c r="P63" s="618">
        <f>LA_San!P63+LA_Cons!P63</f>
        <v>0</v>
      </c>
      <c r="Q63" s="618">
        <f>LA_San!Q63+LA_Cons!Q63</f>
        <v>0</v>
      </c>
      <c r="R63" s="618">
        <f>LA_San!R63+LA_Cons!R63</f>
        <v>0</v>
      </c>
      <c r="S63" s="618">
        <f>LA_San!S63+LA_Cons!S63</f>
        <v>0</v>
      </c>
      <c r="T63" s="618">
        <f>LA_San!T63+LA_Cons!T63</f>
        <v>0</v>
      </c>
      <c r="U63" s="617">
        <f t="shared" si="9"/>
        <v>0</v>
      </c>
    </row>
    <row r="64" spans="1:21" ht="24.75" customHeight="1">
      <c r="A64" s="150" t="str">
        <f t="shared" si="2"/>
        <v>702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615">
        <f>LA_San!H64+LA_Cons!H64</f>
        <v>0</v>
      </c>
      <c r="I64" s="618">
        <f>LA_San!I64+LA_Cons!I64</f>
        <v>0</v>
      </c>
      <c r="J64" s="618">
        <f>LA_San!J64+LA_Cons!J64</f>
        <v>0</v>
      </c>
      <c r="K64" s="618">
        <f>LA_San!K64+LA_Cons!K64</f>
        <v>0</v>
      </c>
      <c r="L64" s="618">
        <f>LA_San!L64+LA_Cons!L64</f>
        <v>0</v>
      </c>
      <c r="M64" s="618">
        <f>LA_San!M64+LA_Cons!M64</f>
        <v>0</v>
      </c>
      <c r="N64" s="618">
        <f>LA_San!N64+LA_Cons!N64</f>
        <v>0</v>
      </c>
      <c r="O64" s="618">
        <f>LA_San!O64+LA_Cons!O64</f>
        <v>0</v>
      </c>
      <c r="P64" s="618">
        <f>LA_San!P64+LA_Cons!P64</f>
        <v>0</v>
      </c>
      <c r="Q64" s="618">
        <f>LA_San!Q64+LA_Cons!Q64</f>
        <v>0</v>
      </c>
      <c r="R64" s="618">
        <f>LA_San!R64+LA_Cons!R64</f>
        <v>0</v>
      </c>
      <c r="S64" s="618">
        <f>LA_San!S64+LA_Cons!S64</f>
        <v>0</v>
      </c>
      <c r="T64" s="618">
        <f>LA_San!T64+LA_Cons!T64</f>
        <v>0</v>
      </c>
      <c r="U64" s="617">
        <f t="shared" si="9"/>
        <v>0</v>
      </c>
    </row>
    <row r="65" spans="1:21" ht="13.5">
      <c r="A65" s="150" t="str">
        <f t="shared" si="2"/>
        <v>702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615">
        <f>LA_San!H65+LA_Cons!H65</f>
        <v>0</v>
      </c>
      <c r="I65" s="618">
        <f>LA_San!I65+LA_Cons!I65</f>
        <v>0</v>
      </c>
      <c r="J65" s="618">
        <f>LA_San!J65+LA_Cons!J65</f>
        <v>0</v>
      </c>
      <c r="K65" s="618">
        <f>LA_San!K65+LA_Cons!K65</f>
        <v>0</v>
      </c>
      <c r="L65" s="618">
        <f>LA_San!L65+LA_Cons!L65</f>
        <v>0</v>
      </c>
      <c r="M65" s="618">
        <f>LA_San!M65+LA_Cons!M65</f>
        <v>0</v>
      </c>
      <c r="N65" s="618">
        <f>LA_San!N65+LA_Cons!N65</f>
        <v>0</v>
      </c>
      <c r="O65" s="618">
        <f>LA_San!O65+LA_Cons!O65</f>
        <v>0</v>
      </c>
      <c r="P65" s="618">
        <f>LA_San!P65+LA_Cons!P65</f>
        <v>0</v>
      </c>
      <c r="Q65" s="618">
        <f>LA_San!Q65+LA_Cons!Q65</f>
        <v>0</v>
      </c>
      <c r="R65" s="618">
        <f>LA_San!R65+LA_Cons!R65</f>
        <v>0</v>
      </c>
      <c r="S65" s="618">
        <f>LA_San!S65+LA_Cons!S65</f>
        <v>0</v>
      </c>
      <c r="T65" s="618">
        <f>LA_San!T65+LA_Cons!T65</f>
        <v>0</v>
      </c>
      <c r="U65" s="617">
        <f t="shared" si="9"/>
        <v>0</v>
      </c>
    </row>
    <row r="66" spans="1:21" ht="14.25" thickBot="1">
      <c r="A66" s="150" t="str">
        <f t="shared" si="2"/>
        <v>702</v>
      </c>
      <c r="B66" s="150" t="s">
        <v>74</v>
      </c>
      <c r="C66" s="172" t="str">
        <f t="shared" si="3"/>
        <v>2F120</v>
      </c>
      <c r="D66" s="309"/>
      <c r="E66" s="611" t="s">
        <v>206</v>
      </c>
      <c r="F66" s="610"/>
      <c r="G66" s="609" t="s">
        <v>207</v>
      </c>
      <c r="H66" s="616">
        <f>LA_San!H66+LA_Cons!H66</f>
        <v>0</v>
      </c>
      <c r="I66" s="620">
        <f>LA_San!I66+LA_Cons!I66</f>
        <v>0</v>
      </c>
      <c r="J66" s="620">
        <f>LA_San!J66+LA_Cons!J66</f>
        <v>0</v>
      </c>
      <c r="K66" s="620">
        <f>LA_San!K66+LA_Cons!K66</f>
        <v>0</v>
      </c>
      <c r="L66" s="620">
        <f>LA_San!L66+LA_Cons!L66</f>
        <v>0</v>
      </c>
      <c r="M66" s="620">
        <f>LA_San!M66+LA_Cons!M66</f>
        <v>0</v>
      </c>
      <c r="N66" s="620">
        <f>LA_San!N66+LA_Cons!N66</f>
        <v>0</v>
      </c>
      <c r="O66" s="620">
        <f>LA_San!O66+LA_Cons!O66</f>
        <v>0</v>
      </c>
      <c r="P66" s="620">
        <f>LA_San!P66+LA_Cons!P66</f>
        <v>0</v>
      </c>
      <c r="Q66" s="620">
        <f>LA_San!Q66+LA_Cons!Q66</f>
        <v>0</v>
      </c>
      <c r="R66" s="620">
        <f>LA_San!R66+LA_Cons!R66</f>
        <v>0</v>
      </c>
      <c r="S66" s="620">
        <f>LA_San!S66+LA_Cons!S66</f>
        <v>0</v>
      </c>
      <c r="T66" s="620">
        <f>LA_San!T66+LA_Cons!T66</f>
        <v>0</v>
      </c>
      <c r="U66" s="619">
        <f t="shared" si="9"/>
        <v>0</v>
      </c>
    </row>
    <row r="67" spans="1:21" ht="14.25">
      <c r="A67" s="150" t="str">
        <f t="shared" si="2"/>
        <v>702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aca="true" t="shared" si="17" ref="H67:T67">H68+H74+H80</f>
        <v>15939553</v>
      </c>
      <c r="I67" s="312">
        <f t="shared" si="17"/>
        <v>276547</v>
      </c>
      <c r="J67" s="312">
        <f t="shared" si="17"/>
        <v>292305</v>
      </c>
      <c r="K67" s="312">
        <f t="shared" si="17"/>
        <v>11087518</v>
      </c>
      <c r="L67" s="312">
        <f t="shared" si="17"/>
        <v>9530610</v>
      </c>
      <c r="M67" s="312">
        <f t="shared" si="17"/>
        <v>33064524</v>
      </c>
      <c r="N67" s="312">
        <f t="shared" si="17"/>
        <v>150031</v>
      </c>
      <c r="O67" s="312">
        <f t="shared" si="17"/>
        <v>4455789</v>
      </c>
      <c r="P67" s="312">
        <f t="shared" si="17"/>
        <v>3626082</v>
      </c>
      <c r="Q67" s="312">
        <f t="shared" si="17"/>
        <v>2020160</v>
      </c>
      <c r="R67" s="312">
        <f t="shared" si="17"/>
        <v>172614</v>
      </c>
      <c r="S67" s="312">
        <f t="shared" si="17"/>
        <v>560953</v>
      </c>
      <c r="T67" s="312">
        <f t="shared" si="17"/>
        <v>0</v>
      </c>
      <c r="U67" s="244">
        <f aca="true" t="shared" si="18" ref="U67:U97">SUM(H67:T67)</f>
        <v>81176686</v>
      </c>
    </row>
    <row r="68" spans="1:21" ht="27">
      <c r="A68" s="150" t="str">
        <f t="shared" si="2"/>
        <v>702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aca="true" t="shared" si="19" ref="H68:T68">SUM(H69:H73)</f>
        <v>14925173</v>
      </c>
      <c r="I68" s="259">
        <f t="shared" si="19"/>
        <v>269286</v>
      </c>
      <c r="J68" s="259">
        <f t="shared" si="19"/>
        <v>289340</v>
      </c>
      <c r="K68" s="259">
        <f t="shared" si="19"/>
        <v>11045407</v>
      </c>
      <c r="L68" s="259">
        <f t="shared" si="19"/>
        <v>9159377</v>
      </c>
      <c r="M68" s="259">
        <f t="shared" si="19"/>
        <v>31755899</v>
      </c>
      <c r="N68" s="259">
        <f t="shared" si="19"/>
        <v>144916</v>
      </c>
      <c r="O68" s="259">
        <f t="shared" si="19"/>
        <v>4387741</v>
      </c>
      <c r="P68" s="259">
        <f t="shared" si="19"/>
        <v>3543316</v>
      </c>
      <c r="Q68" s="259">
        <f t="shared" si="19"/>
        <v>1976825</v>
      </c>
      <c r="R68" s="259">
        <f t="shared" si="19"/>
        <v>166750</v>
      </c>
      <c r="S68" s="259">
        <f t="shared" si="19"/>
        <v>542113</v>
      </c>
      <c r="T68" s="259">
        <f t="shared" si="19"/>
        <v>0</v>
      </c>
      <c r="U68" s="226">
        <f t="shared" si="18"/>
        <v>78206143</v>
      </c>
    </row>
    <row r="69" spans="1:21" ht="24">
      <c r="A69" s="150" t="str">
        <f t="shared" si="2"/>
        <v>702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3694852</v>
      </c>
      <c r="I69" s="229">
        <f>LA_San!I69+LA_Cons!I69</f>
        <v>117440</v>
      </c>
      <c r="J69" s="229">
        <f>LA_San!J69+LA_Cons!J69</f>
        <v>110867</v>
      </c>
      <c r="K69" s="229">
        <f>LA_San!K69+LA_Cons!K69</f>
        <v>3134728</v>
      </c>
      <c r="L69" s="229">
        <f>LA_San!L69+LA_Cons!L69</f>
        <v>2949154</v>
      </c>
      <c r="M69" s="229">
        <f>LA_San!M69+LA_Cons!M69</f>
        <v>9185204</v>
      </c>
      <c r="N69" s="229">
        <f>LA_San!N69+LA_Cons!N69</f>
        <v>47972</v>
      </c>
      <c r="O69" s="229">
        <f>LA_San!O69+LA_Cons!O69</f>
        <v>1288052</v>
      </c>
      <c r="P69" s="229">
        <f>LA_San!P69+LA_Cons!P69</f>
        <v>1535596</v>
      </c>
      <c r="Q69" s="229">
        <f>LA_San!Q69+LA_Cons!Q69</f>
        <v>871427</v>
      </c>
      <c r="R69" s="229">
        <f>LA_San!R69+LA_Cons!R69</f>
        <v>57577</v>
      </c>
      <c r="S69" s="229">
        <f>LA_San!S69+LA_Cons!S69</f>
        <v>169678</v>
      </c>
      <c r="T69" s="229">
        <f>LA_San!T69+LA_Cons!T69</f>
        <v>0</v>
      </c>
      <c r="U69" s="226">
        <f t="shared" si="18"/>
        <v>23162547</v>
      </c>
    </row>
    <row r="70" spans="1:21" ht="24">
      <c r="A70" s="150" t="str">
        <f t="shared" si="2"/>
        <v>702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1065517</v>
      </c>
      <c r="I70" s="229">
        <f>LA_San!I70+LA_Cons!I70</f>
        <v>15799</v>
      </c>
      <c r="J70" s="229">
        <f>LA_San!J70+LA_Cons!J70</f>
        <v>12910</v>
      </c>
      <c r="K70" s="229">
        <f>LA_San!K70+LA_Cons!K70</f>
        <v>727898</v>
      </c>
      <c r="L70" s="229">
        <f>LA_San!L70+LA_Cons!L70</f>
        <v>588788</v>
      </c>
      <c r="M70" s="229">
        <f>LA_San!M70+LA_Cons!M70</f>
        <v>2422777</v>
      </c>
      <c r="N70" s="229">
        <f>LA_San!N70+LA_Cons!N70</f>
        <v>10044</v>
      </c>
      <c r="O70" s="229">
        <f>LA_San!O70+LA_Cons!O70</f>
        <v>277328</v>
      </c>
      <c r="P70" s="229">
        <f>LA_San!P70+LA_Cons!P70</f>
        <v>161612</v>
      </c>
      <c r="Q70" s="229">
        <f>LA_San!Q70+LA_Cons!Q70</f>
        <v>127666</v>
      </c>
      <c r="R70" s="229">
        <f>LA_San!R70+LA_Cons!R70</f>
        <v>10813</v>
      </c>
      <c r="S70" s="229">
        <f>LA_San!S70+LA_Cons!S70</f>
        <v>38075</v>
      </c>
      <c r="T70" s="229">
        <f>LA_San!T70+LA_Cons!T70</f>
        <v>0</v>
      </c>
      <c r="U70" s="226">
        <f t="shared" si="18"/>
        <v>5459227</v>
      </c>
    </row>
    <row r="71" spans="1:21" ht="24">
      <c r="A71" s="150" t="str">
        <f t="shared" si="2"/>
        <v>702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3500695</v>
      </c>
      <c r="I71" s="229">
        <f>LA_San!I71+LA_Cons!I71</f>
        <v>135758</v>
      </c>
      <c r="J71" s="229">
        <f>LA_San!J71+LA_Cons!J71</f>
        <v>165456</v>
      </c>
      <c r="K71" s="229">
        <f>LA_San!K71+LA_Cons!K71</f>
        <v>7167949</v>
      </c>
      <c r="L71" s="229">
        <f>LA_San!L71+LA_Cons!L71</f>
        <v>5607979</v>
      </c>
      <c r="M71" s="229">
        <f>LA_San!M71+LA_Cons!M71</f>
        <v>20123581</v>
      </c>
      <c r="N71" s="229">
        <f>LA_San!N71+LA_Cons!N71</f>
        <v>86726</v>
      </c>
      <c r="O71" s="229">
        <f>LA_San!O71+LA_Cons!O71</f>
        <v>2808627</v>
      </c>
      <c r="P71" s="229">
        <f>LA_San!P71+LA_Cons!P71</f>
        <v>1834348</v>
      </c>
      <c r="Q71" s="229">
        <f>LA_San!Q71+LA_Cons!Q71</f>
        <v>976102</v>
      </c>
      <c r="R71" s="229">
        <f>LA_San!R71+LA_Cons!R71</f>
        <v>98164</v>
      </c>
      <c r="S71" s="229">
        <f>LA_San!S71+LA_Cons!S71</f>
        <v>333779</v>
      </c>
      <c r="T71" s="229">
        <f>LA_San!T71+LA_Cons!T71</f>
        <v>0</v>
      </c>
      <c r="U71" s="226">
        <f t="shared" si="18"/>
        <v>42839164</v>
      </c>
    </row>
    <row r="72" spans="1:21" ht="24">
      <c r="A72" s="150" t="str">
        <f t="shared" si="2"/>
        <v>702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6664109</v>
      </c>
      <c r="I72" s="229">
        <f>LA_San!I72+LA_Cons!I72</f>
        <v>289</v>
      </c>
      <c r="J72" s="229">
        <f>LA_San!J72+LA_Cons!J72</f>
        <v>107</v>
      </c>
      <c r="K72" s="229">
        <f>LA_San!K72+LA_Cons!K72</f>
        <v>14832</v>
      </c>
      <c r="L72" s="229">
        <f>LA_San!L72+LA_Cons!L72</f>
        <v>13456</v>
      </c>
      <c r="M72" s="229">
        <f>LA_San!M72+LA_Cons!M72</f>
        <v>24337</v>
      </c>
      <c r="N72" s="229">
        <f>LA_San!N72+LA_Cons!N72</f>
        <v>174</v>
      </c>
      <c r="O72" s="229">
        <f>LA_San!O72+LA_Cons!O72</f>
        <v>13734</v>
      </c>
      <c r="P72" s="229">
        <f>LA_San!P72+LA_Cons!P72</f>
        <v>11760</v>
      </c>
      <c r="Q72" s="229">
        <f>LA_San!Q72+LA_Cons!Q72</f>
        <v>1630</v>
      </c>
      <c r="R72" s="229">
        <f>LA_San!R72+LA_Cons!R72</f>
        <v>196</v>
      </c>
      <c r="S72" s="229">
        <f>LA_San!S72+LA_Cons!S72</f>
        <v>581</v>
      </c>
      <c r="T72" s="229">
        <f>LA_San!T72+LA_Cons!T72</f>
        <v>0</v>
      </c>
      <c r="U72" s="226">
        <f t="shared" si="18"/>
        <v>6745205</v>
      </c>
    </row>
    <row r="73" spans="1:21" ht="24">
      <c r="A73" s="150" t="str">
        <f t="shared" si="2"/>
        <v>702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0</v>
      </c>
    </row>
    <row r="74" spans="1:21" ht="27">
      <c r="A74" s="150" t="str">
        <f t="shared" si="2"/>
        <v>702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aca="true" t="shared" si="20" ref="H74:T74">SUM(H75:H79)</f>
        <v>1014380</v>
      </c>
      <c r="I74" s="259">
        <f t="shared" si="20"/>
        <v>7261</v>
      </c>
      <c r="J74" s="259">
        <f t="shared" si="20"/>
        <v>2965</v>
      </c>
      <c r="K74" s="259">
        <f t="shared" si="20"/>
        <v>42111</v>
      </c>
      <c r="L74" s="259">
        <f t="shared" si="20"/>
        <v>371233</v>
      </c>
      <c r="M74" s="259">
        <f t="shared" si="20"/>
        <v>1308625</v>
      </c>
      <c r="N74" s="259">
        <f t="shared" si="20"/>
        <v>5115</v>
      </c>
      <c r="O74" s="259">
        <f t="shared" si="20"/>
        <v>68048</v>
      </c>
      <c r="P74" s="259">
        <f t="shared" si="20"/>
        <v>82766</v>
      </c>
      <c r="Q74" s="259">
        <f t="shared" si="20"/>
        <v>43335</v>
      </c>
      <c r="R74" s="259">
        <f t="shared" si="20"/>
        <v>5864</v>
      </c>
      <c r="S74" s="259">
        <f t="shared" si="20"/>
        <v>18840</v>
      </c>
      <c r="T74" s="259">
        <f t="shared" si="20"/>
        <v>0</v>
      </c>
      <c r="U74" s="226">
        <f t="shared" si="18"/>
        <v>2970543</v>
      </c>
    </row>
    <row r="75" spans="1:21" ht="24">
      <c r="A75" s="150" t="str">
        <f t="shared" si="2"/>
        <v>702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0</v>
      </c>
      <c r="I75" s="229">
        <f>LA_San!I75+LA_Cons!I75</f>
        <v>0</v>
      </c>
      <c r="J75" s="229">
        <f>LA_San!J75+LA_Cons!J75</f>
        <v>0</v>
      </c>
      <c r="K75" s="229">
        <f>LA_San!K75+LA_Cons!K75</f>
        <v>0</v>
      </c>
      <c r="L75" s="229">
        <f>LA_San!L75+LA_Cons!L75</f>
        <v>0</v>
      </c>
      <c r="M75" s="229">
        <f>LA_San!M75+LA_Cons!M75</f>
        <v>0</v>
      </c>
      <c r="N75" s="229">
        <f>LA_San!N75+LA_Cons!N75</f>
        <v>0</v>
      </c>
      <c r="O75" s="229">
        <f>LA_San!O75+LA_Cons!O75</f>
        <v>0</v>
      </c>
      <c r="P75" s="229">
        <f>LA_San!P75+LA_Cons!P75</f>
        <v>0</v>
      </c>
      <c r="Q75" s="229">
        <f>LA_San!Q75+LA_Cons!Q75</f>
        <v>0</v>
      </c>
      <c r="R75" s="229">
        <f>LA_San!R75+LA_Cons!R75</f>
        <v>0</v>
      </c>
      <c r="S75" s="229">
        <f>LA_San!S75+LA_Cons!S75</f>
        <v>0</v>
      </c>
      <c r="T75" s="229">
        <f>LA_San!T75+LA_Cons!T75</f>
        <v>0</v>
      </c>
      <c r="U75" s="226">
        <f t="shared" si="18"/>
        <v>0</v>
      </c>
    </row>
    <row r="76" spans="1:21" ht="24">
      <c r="A76" s="150" t="str">
        <f t="shared" si="2"/>
        <v>702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0</v>
      </c>
      <c r="I76" s="229">
        <f>LA_San!I76+LA_Cons!I76</f>
        <v>0</v>
      </c>
      <c r="J76" s="229">
        <f>LA_San!J76+LA_Cons!J76</f>
        <v>0</v>
      </c>
      <c r="K76" s="229">
        <f>LA_San!K76+LA_Cons!K76</f>
        <v>0</v>
      </c>
      <c r="L76" s="229">
        <f>LA_San!L76+LA_Cons!L76</f>
        <v>0</v>
      </c>
      <c r="M76" s="229">
        <f>LA_San!M76+LA_Cons!M76</f>
        <v>0</v>
      </c>
      <c r="N76" s="229">
        <f>LA_San!N76+LA_Cons!N76</f>
        <v>0</v>
      </c>
      <c r="O76" s="229">
        <f>LA_San!O76+LA_Cons!O76</f>
        <v>0</v>
      </c>
      <c r="P76" s="229">
        <f>LA_San!P76+LA_Cons!P76</f>
        <v>0</v>
      </c>
      <c r="Q76" s="229">
        <f>LA_San!Q76+LA_Cons!Q76</f>
        <v>0</v>
      </c>
      <c r="R76" s="229">
        <f>LA_San!R76+LA_Cons!R76</f>
        <v>0</v>
      </c>
      <c r="S76" s="229">
        <f>LA_San!S76+LA_Cons!S76</f>
        <v>0</v>
      </c>
      <c r="T76" s="229">
        <f>LA_San!T76+LA_Cons!T76</f>
        <v>0</v>
      </c>
      <c r="U76" s="226">
        <f t="shared" si="18"/>
        <v>0</v>
      </c>
    </row>
    <row r="77" spans="1:21" ht="24">
      <c r="A77" s="150" t="str">
        <f t="shared" si="2"/>
        <v>702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1014380</v>
      </c>
      <c r="I77" s="229">
        <f>LA_San!I77+LA_Cons!I77</f>
        <v>7261</v>
      </c>
      <c r="J77" s="229">
        <f>LA_San!J77+LA_Cons!J77</f>
        <v>2965</v>
      </c>
      <c r="K77" s="229">
        <f>LA_San!K77+LA_Cons!K77</f>
        <v>42111</v>
      </c>
      <c r="L77" s="229">
        <f>LA_San!L77+LA_Cons!L77</f>
        <v>371233</v>
      </c>
      <c r="M77" s="229">
        <f>LA_San!M77+LA_Cons!M77</f>
        <v>1308625</v>
      </c>
      <c r="N77" s="229">
        <f>LA_San!N77+LA_Cons!N77</f>
        <v>5115</v>
      </c>
      <c r="O77" s="229">
        <f>LA_San!O77+LA_Cons!O77</f>
        <v>68048</v>
      </c>
      <c r="P77" s="229">
        <f>LA_San!P77+LA_Cons!P77</f>
        <v>82766</v>
      </c>
      <c r="Q77" s="229">
        <f>LA_San!Q77+LA_Cons!Q77</f>
        <v>43335</v>
      </c>
      <c r="R77" s="229">
        <f>LA_San!R77+LA_Cons!R77</f>
        <v>5864</v>
      </c>
      <c r="S77" s="229">
        <f>LA_San!S77+LA_Cons!S77</f>
        <v>18840</v>
      </c>
      <c r="T77" s="229">
        <f>LA_San!T77+LA_Cons!T77</f>
        <v>0</v>
      </c>
      <c r="U77" s="226">
        <f t="shared" si="18"/>
        <v>2970543</v>
      </c>
    </row>
    <row r="78" spans="1:21" ht="24">
      <c r="A78" s="150" t="str">
        <f t="shared" si="2"/>
        <v>702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702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702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0</v>
      </c>
      <c r="I80" s="302">
        <f>LA_San!I80+LA_Cons!I80</f>
        <v>0</v>
      </c>
      <c r="J80" s="302">
        <f>LA_San!J80+LA_Cons!J80</f>
        <v>0</v>
      </c>
      <c r="K80" s="302">
        <f>LA_San!K80+LA_Cons!K80</f>
        <v>0</v>
      </c>
      <c r="L80" s="302">
        <f>LA_San!L80+LA_Cons!L80</f>
        <v>0</v>
      </c>
      <c r="M80" s="302">
        <f>LA_San!M80+LA_Cons!M80</f>
        <v>0</v>
      </c>
      <c r="N80" s="302">
        <f>LA_San!N80+LA_Cons!N80</f>
        <v>0</v>
      </c>
      <c r="O80" s="302">
        <f>LA_San!O80+LA_Cons!O80</f>
        <v>0</v>
      </c>
      <c r="P80" s="302">
        <f>LA_San!P80+LA_Cons!P80</f>
        <v>0</v>
      </c>
      <c r="Q80" s="302">
        <f>LA_San!Q80+LA_Cons!Q80</f>
        <v>0</v>
      </c>
      <c r="R80" s="302">
        <f>LA_San!R80+LA_Cons!R80</f>
        <v>0</v>
      </c>
      <c r="S80" s="302">
        <f>LA_San!S80+LA_Cons!S80</f>
        <v>0</v>
      </c>
      <c r="T80" s="302">
        <f>LA_San!T80+LA_Cons!T80</f>
        <v>0</v>
      </c>
      <c r="U80" s="303">
        <f t="shared" si="18"/>
        <v>0</v>
      </c>
    </row>
    <row r="81" spans="1:21" ht="28.5">
      <c r="A81" s="150" t="str">
        <f aca="true" t="shared" si="21" ref="A81:A126">$K$6</f>
        <v>702</v>
      </c>
      <c r="B81" s="150" t="s">
        <v>74</v>
      </c>
      <c r="C81" s="172" t="str">
        <f aca="true" t="shared" si="22" ref="C81:C126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>H82+H85+H86+H87+H88+H89</f>
        <v>210518</v>
      </c>
      <c r="I81" s="219">
        <f aca="true" t="shared" si="23" ref="I81:T81">I82+I85+I86+I87+I88+I89</f>
        <v>120429</v>
      </c>
      <c r="J81" s="219">
        <f t="shared" si="23"/>
        <v>2456046</v>
      </c>
      <c r="K81" s="219">
        <f t="shared" si="23"/>
        <v>2190012</v>
      </c>
      <c r="L81" s="219">
        <f t="shared" si="23"/>
        <v>6048543</v>
      </c>
      <c r="M81" s="219">
        <f t="shared" si="23"/>
        <v>22398374</v>
      </c>
      <c r="N81" s="219">
        <f t="shared" si="23"/>
        <v>99914</v>
      </c>
      <c r="O81" s="219">
        <f t="shared" si="23"/>
        <v>3063915</v>
      </c>
      <c r="P81" s="219">
        <f t="shared" si="23"/>
        <v>3021956</v>
      </c>
      <c r="Q81" s="219">
        <f t="shared" si="23"/>
        <v>830630</v>
      </c>
      <c r="R81" s="219">
        <f t="shared" si="23"/>
        <v>106285</v>
      </c>
      <c r="S81" s="219">
        <f t="shared" si="23"/>
        <v>655267</v>
      </c>
      <c r="T81" s="219">
        <f t="shared" si="23"/>
        <v>0</v>
      </c>
      <c r="U81" s="179">
        <f t="shared" si="18"/>
        <v>41201889</v>
      </c>
    </row>
    <row r="82" spans="1:21" ht="27">
      <c r="A82" s="150" t="str">
        <f t="shared" si="21"/>
        <v>702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aca="true" t="shared" si="24" ref="H82:T82">SUM(H83:H84)</f>
        <v>0</v>
      </c>
      <c r="I82" s="259">
        <f t="shared" si="24"/>
        <v>90</v>
      </c>
      <c r="J82" s="259">
        <f t="shared" si="24"/>
        <v>0</v>
      </c>
      <c r="K82" s="259">
        <f t="shared" si="24"/>
        <v>280000</v>
      </c>
      <c r="L82" s="259">
        <f t="shared" si="24"/>
        <v>0</v>
      </c>
      <c r="M82" s="259">
        <f t="shared" si="24"/>
        <v>0</v>
      </c>
      <c r="N82" s="259">
        <f t="shared" si="24"/>
        <v>0</v>
      </c>
      <c r="O82" s="259">
        <f t="shared" si="24"/>
        <v>0</v>
      </c>
      <c r="P82" s="259">
        <f t="shared" si="24"/>
        <v>0</v>
      </c>
      <c r="Q82" s="259">
        <f t="shared" si="24"/>
        <v>0</v>
      </c>
      <c r="R82" s="259">
        <f t="shared" si="24"/>
        <v>0</v>
      </c>
      <c r="S82" s="259">
        <f t="shared" si="24"/>
        <v>0</v>
      </c>
      <c r="T82" s="259">
        <f t="shared" si="24"/>
        <v>0</v>
      </c>
      <c r="U82" s="226">
        <f t="shared" si="18"/>
        <v>280090</v>
      </c>
    </row>
    <row r="83" spans="1:21" ht="12.75">
      <c r="A83" s="150" t="str">
        <f t="shared" si="21"/>
        <v>702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0</v>
      </c>
      <c r="I83" s="229">
        <f>LA_San!I83+LA_Cons!I83</f>
        <v>0</v>
      </c>
      <c r="J83" s="229">
        <f>LA_San!J83+LA_Cons!J83</f>
        <v>0</v>
      </c>
      <c r="K83" s="229">
        <f>LA_San!K83+LA_Cons!K83</f>
        <v>0</v>
      </c>
      <c r="L83" s="229">
        <f>LA_San!L83+LA_Cons!L83</f>
        <v>0</v>
      </c>
      <c r="M83" s="229">
        <f>LA_San!M83+LA_Cons!M83</f>
        <v>0</v>
      </c>
      <c r="N83" s="229">
        <f>LA_San!N83+LA_Cons!N83</f>
        <v>0</v>
      </c>
      <c r="O83" s="229">
        <f>LA_San!O83+LA_Cons!O83</f>
        <v>0</v>
      </c>
      <c r="P83" s="229">
        <f>LA_San!P83+LA_Cons!P83</f>
        <v>0</v>
      </c>
      <c r="Q83" s="229">
        <f>LA_San!Q83+LA_Cons!Q83</f>
        <v>0</v>
      </c>
      <c r="R83" s="229">
        <f>LA_San!R83+LA_Cons!R83</f>
        <v>0</v>
      </c>
      <c r="S83" s="229">
        <f>LA_San!S83+LA_Cons!S83</f>
        <v>0</v>
      </c>
      <c r="T83" s="229">
        <f>LA_San!T83+LA_Cons!T83</f>
        <v>0</v>
      </c>
      <c r="U83" s="226">
        <f t="shared" si="18"/>
        <v>0</v>
      </c>
    </row>
    <row r="84" spans="1:21" ht="12.75">
      <c r="A84" s="150" t="str">
        <f t="shared" si="21"/>
        <v>702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0</v>
      </c>
      <c r="I84" s="229">
        <f>LA_San!I84+LA_Cons!I84</f>
        <v>90</v>
      </c>
      <c r="J84" s="229">
        <f>LA_San!J84+LA_Cons!J84</f>
        <v>0</v>
      </c>
      <c r="K84" s="229">
        <f>LA_San!K84+LA_Cons!K84</f>
        <v>280000</v>
      </c>
      <c r="L84" s="229">
        <f>LA_San!L84+LA_Cons!L84</f>
        <v>0</v>
      </c>
      <c r="M84" s="229">
        <f>LA_San!M84+LA_Cons!M84</f>
        <v>0</v>
      </c>
      <c r="N84" s="229">
        <f>LA_San!N84+LA_Cons!N84</f>
        <v>0</v>
      </c>
      <c r="O84" s="229">
        <f>LA_San!O84+LA_Cons!O84</f>
        <v>0</v>
      </c>
      <c r="P84" s="229">
        <f>LA_San!P84+LA_Cons!P84</f>
        <v>0</v>
      </c>
      <c r="Q84" s="229">
        <f>LA_San!Q84+LA_Cons!Q84</f>
        <v>0</v>
      </c>
      <c r="R84" s="229">
        <f>LA_San!R84+LA_Cons!R84</f>
        <v>0</v>
      </c>
      <c r="S84" s="229">
        <f>LA_San!S84+LA_Cons!S84</f>
        <v>0</v>
      </c>
      <c r="T84" s="229">
        <f>LA_San!T84+LA_Cons!T84</f>
        <v>0</v>
      </c>
      <c r="U84" s="226">
        <f t="shared" si="18"/>
        <v>280090</v>
      </c>
    </row>
    <row r="85" spans="1:21" ht="27">
      <c r="A85" s="150" t="str">
        <f t="shared" si="21"/>
        <v>702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32482</v>
      </c>
      <c r="I85" s="229">
        <f>LA_San!I85+LA_Cons!I85</f>
        <v>44586</v>
      </c>
      <c r="J85" s="229">
        <f>LA_San!J85+LA_Cons!J85</f>
        <v>1383125</v>
      </c>
      <c r="K85" s="229">
        <f>LA_San!K85+LA_Cons!K85</f>
        <v>270056</v>
      </c>
      <c r="L85" s="229">
        <f>LA_San!L85+LA_Cons!L85</f>
        <v>2486241</v>
      </c>
      <c r="M85" s="229">
        <f>LA_San!M85+LA_Cons!M85</f>
        <v>7213248</v>
      </c>
      <c r="N85" s="229">
        <f>LA_San!N85+LA_Cons!N85</f>
        <v>35215</v>
      </c>
      <c r="O85" s="229">
        <f>LA_San!O85+LA_Cons!O85</f>
        <v>763365</v>
      </c>
      <c r="P85" s="229">
        <f>LA_San!P85+LA_Cons!P85</f>
        <v>2091424</v>
      </c>
      <c r="Q85" s="229">
        <f>LA_San!Q85+LA_Cons!Q85</f>
        <v>283495</v>
      </c>
      <c r="R85" s="229">
        <f>LA_San!R85+LA_Cons!R85</f>
        <v>38500</v>
      </c>
      <c r="S85" s="229">
        <f>LA_San!S85+LA_Cons!S85</f>
        <v>284078</v>
      </c>
      <c r="T85" s="229">
        <f>LA_San!T85+LA_Cons!T85</f>
        <v>0</v>
      </c>
      <c r="U85" s="226">
        <f t="shared" si="18"/>
        <v>14925815</v>
      </c>
    </row>
    <row r="86" spans="1:21" ht="40.5">
      <c r="A86" s="150" t="str">
        <f t="shared" si="21"/>
        <v>702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4867</v>
      </c>
      <c r="I86" s="229">
        <f>LA_San!I86+LA_Cons!I86</f>
        <v>9487</v>
      </c>
      <c r="J86" s="229">
        <f>LA_San!J86+LA_Cons!J86</f>
        <v>384751</v>
      </c>
      <c r="K86" s="229">
        <f>LA_San!K86+LA_Cons!K86</f>
        <v>421387</v>
      </c>
      <c r="L86" s="229">
        <f>LA_San!L86+LA_Cons!L86</f>
        <v>415714</v>
      </c>
      <c r="M86" s="229">
        <f>LA_San!M86+LA_Cons!M86</f>
        <v>1256016</v>
      </c>
      <c r="N86" s="229">
        <f>LA_San!N86+LA_Cons!N86</f>
        <v>5284</v>
      </c>
      <c r="O86" s="229">
        <f>LA_San!O86+LA_Cons!O86</f>
        <v>163000</v>
      </c>
      <c r="P86" s="229">
        <f>LA_San!P86+LA_Cons!P86</f>
        <v>82954</v>
      </c>
      <c r="Q86" s="229">
        <f>LA_San!Q86+LA_Cons!Q86</f>
        <v>51199</v>
      </c>
      <c r="R86" s="229">
        <f>LA_San!R86+LA_Cons!R86</f>
        <v>5854</v>
      </c>
      <c r="S86" s="229">
        <f>LA_San!S86+LA_Cons!S86</f>
        <v>59691</v>
      </c>
      <c r="T86" s="229">
        <f>LA_San!T86+LA_Cons!T86</f>
        <v>0</v>
      </c>
      <c r="U86" s="226">
        <f t="shared" si="18"/>
        <v>2860204</v>
      </c>
    </row>
    <row r="87" spans="1:21" ht="27">
      <c r="A87" s="150" t="str">
        <f t="shared" si="21"/>
        <v>702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148639</v>
      </c>
      <c r="I87" s="229">
        <f>LA_San!I87+LA_Cons!I87</f>
        <v>26131</v>
      </c>
      <c r="J87" s="229">
        <f>LA_San!J87+LA_Cons!J87</f>
        <v>28809</v>
      </c>
      <c r="K87" s="229">
        <f>LA_San!K87+LA_Cons!K87</f>
        <v>296183</v>
      </c>
      <c r="L87" s="229">
        <f>LA_San!L87+LA_Cons!L87</f>
        <v>1480012</v>
      </c>
      <c r="M87" s="229">
        <f>LA_San!M87+LA_Cons!M87</f>
        <v>6690776</v>
      </c>
      <c r="N87" s="229">
        <f>LA_San!N87+LA_Cons!N87</f>
        <v>27783</v>
      </c>
      <c r="O87" s="229">
        <f>LA_San!O87+LA_Cons!O87</f>
        <v>871813</v>
      </c>
      <c r="P87" s="229">
        <f>LA_San!P87+LA_Cons!P87</f>
        <v>348914</v>
      </c>
      <c r="Q87" s="229">
        <f>LA_San!Q87+LA_Cons!Q87</f>
        <v>244812</v>
      </c>
      <c r="R87" s="229">
        <f>LA_San!R87+LA_Cons!R87</f>
        <v>29463</v>
      </c>
      <c r="S87" s="229">
        <f>LA_San!S87+LA_Cons!S87</f>
        <v>104150</v>
      </c>
      <c r="T87" s="229">
        <f>LA_San!T87+LA_Cons!T87</f>
        <v>0</v>
      </c>
      <c r="U87" s="226">
        <f t="shared" si="18"/>
        <v>10297485</v>
      </c>
    </row>
    <row r="88" spans="1:21" ht="27">
      <c r="A88" s="150" t="str">
        <f t="shared" si="21"/>
        <v>702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0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0</v>
      </c>
      <c r="N88" s="229">
        <f>LA_San!N88+LA_Cons!N88</f>
        <v>0</v>
      </c>
      <c r="O88" s="229">
        <f>LA_San!O88+LA_Cons!O88</f>
        <v>0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0</v>
      </c>
    </row>
    <row r="89" spans="1:21" ht="27.75" thickBot="1">
      <c r="A89" s="150" t="str">
        <f t="shared" si="21"/>
        <v>702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24530</v>
      </c>
      <c r="I89" s="229">
        <f>LA_San!I89+LA_Cons!I89</f>
        <v>40135</v>
      </c>
      <c r="J89" s="229">
        <f>LA_San!J89+LA_Cons!J89</f>
        <v>659361</v>
      </c>
      <c r="K89" s="229">
        <f>LA_San!K89+LA_Cons!K89</f>
        <v>922386</v>
      </c>
      <c r="L89" s="229">
        <f>LA_San!L89+LA_Cons!L89</f>
        <v>1666576</v>
      </c>
      <c r="M89" s="229">
        <f>LA_San!M89+LA_Cons!M89</f>
        <v>7238334</v>
      </c>
      <c r="N89" s="229">
        <f>LA_San!N89+LA_Cons!N89</f>
        <v>31632</v>
      </c>
      <c r="O89" s="229">
        <f>LA_San!O89+LA_Cons!O89</f>
        <v>1265737</v>
      </c>
      <c r="P89" s="229">
        <f>LA_San!P89+LA_Cons!P89</f>
        <v>498664</v>
      </c>
      <c r="Q89" s="229">
        <f>LA_San!Q89+LA_Cons!Q89</f>
        <v>251124</v>
      </c>
      <c r="R89" s="229">
        <f>LA_San!R89+LA_Cons!R89</f>
        <v>32468</v>
      </c>
      <c r="S89" s="229">
        <f>LA_San!S89+LA_Cons!S89</f>
        <v>207348</v>
      </c>
      <c r="T89" s="229">
        <f>LA_San!T89+LA_Cons!T89</f>
        <v>0</v>
      </c>
      <c r="U89" s="226">
        <f t="shared" si="18"/>
        <v>12838295</v>
      </c>
    </row>
    <row r="90" spans="1:21" ht="14.25">
      <c r="A90" s="150" t="str">
        <f t="shared" si="21"/>
        <v>702</v>
      </c>
      <c r="B90" s="150" t="s">
        <v>74</v>
      </c>
      <c r="C90" s="172" t="str">
        <f t="shared" si="22"/>
        <v>2I100</v>
      </c>
      <c r="D90" s="289" t="s">
        <v>254</v>
      </c>
      <c r="E90" s="291"/>
      <c r="F90" s="315"/>
      <c r="G90" s="176" t="s">
        <v>255</v>
      </c>
      <c r="H90" s="219">
        <f aca="true" t="shared" si="25" ref="H90:T90">SUM(H91:H95)</f>
        <v>3000</v>
      </c>
      <c r="I90" s="220">
        <f t="shared" si="25"/>
        <v>4035</v>
      </c>
      <c r="J90" s="220">
        <f t="shared" si="25"/>
        <v>3009</v>
      </c>
      <c r="K90" s="220">
        <f t="shared" si="25"/>
        <v>119536</v>
      </c>
      <c r="L90" s="220">
        <f t="shared" si="25"/>
        <v>403174</v>
      </c>
      <c r="M90" s="220">
        <f t="shared" si="25"/>
        <v>1399804</v>
      </c>
      <c r="N90" s="220">
        <f t="shared" si="25"/>
        <v>5455</v>
      </c>
      <c r="O90" s="220">
        <f t="shared" si="25"/>
        <v>70686</v>
      </c>
      <c r="P90" s="220">
        <f t="shared" si="25"/>
        <v>72137</v>
      </c>
      <c r="Q90" s="220">
        <f t="shared" si="25"/>
        <v>90064</v>
      </c>
      <c r="R90" s="220">
        <f t="shared" si="25"/>
        <v>5274</v>
      </c>
      <c r="S90" s="220">
        <f t="shared" si="25"/>
        <v>20430</v>
      </c>
      <c r="T90" s="220">
        <f t="shared" si="25"/>
        <v>0</v>
      </c>
      <c r="U90" s="179">
        <f t="shared" si="18"/>
        <v>2196604</v>
      </c>
    </row>
    <row r="91" spans="1:21" ht="27">
      <c r="A91" s="150" t="str">
        <f t="shared" si="21"/>
        <v>702</v>
      </c>
      <c r="B91" s="150" t="s">
        <v>74</v>
      </c>
      <c r="C91" s="172" t="str">
        <f t="shared" si="22"/>
        <v>2I110</v>
      </c>
      <c r="D91" s="294"/>
      <c r="E91" s="316" t="s">
        <v>256</v>
      </c>
      <c r="F91" s="317"/>
      <c r="G91" s="297" t="s">
        <v>257</v>
      </c>
      <c r="H91" s="186">
        <f>LA_San!H91+LA_Cons!H91</f>
        <v>1735</v>
      </c>
      <c r="I91" s="229">
        <f>LA_San!I91+LA_Cons!I91</f>
        <v>2246</v>
      </c>
      <c r="J91" s="229">
        <f>LA_San!J91+LA_Cons!J91</f>
        <v>1496</v>
      </c>
      <c r="K91" s="229">
        <f>LA_San!K91+LA_Cons!K91</f>
        <v>114953</v>
      </c>
      <c r="L91" s="229">
        <f>LA_San!L91+LA_Cons!L91</f>
        <v>166277</v>
      </c>
      <c r="M91" s="229">
        <f>LA_San!M91+LA_Cons!M91</f>
        <v>707936</v>
      </c>
      <c r="N91" s="229">
        <f>LA_San!N91+LA_Cons!N91</f>
        <v>2738</v>
      </c>
      <c r="O91" s="229">
        <f>LA_San!O91+LA_Cons!O91</f>
        <v>24449</v>
      </c>
      <c r="P91" s="229">
        <f>LA_San!P91+LA_Cons!P91</f>
        <v>40021</v>
      </c>
      <c r="Q91" s="229">
        <f>LA_San!Q91+LA_Cons!Q91</f>
        <v>28363</v>
      </c>
      <c r="R91" s="229">
        <f>LA_San!R91+LA_Cons!R91</f>
        <v>2554</v>
      </c>
      <c r="S91" s="229">
        <f>LA_San!S91+LA_Cons!S91</f>
        <v>10313</v>
      </c>
      <c r="T91" s="229">
        <f>LA_San!T91+LA_Cons!T91</f>
        <v>0</v>
      </c>
      <c r="U91" s="226">
        <f t="shared" si="18"/>
        <v>1103081</v>
      </c>
    </row>
    <row r="92" spans="1:21" ht="27">
      <c r="A92" s="150" t="str">
        <f t="shared" si="21"/>
        <v>702</v>
      </c>
      <c r="B92" s="150" t="s">
        <v>74</v>
      </c>
      <c r="C92" s="172" t="str">
        <f t="shared" si="22"/>
        <v>2I120</v>
      </c>
      <c r="D92" s="294"/>
      <c r="E92" s="316" t="s">
        <v>258</v>
      </c>
      <c r="F92" s="317"/>
      <c r="G92" s="297" t="s">
        <v>259</v>
      </c>
      <c r="H92" s="186">
        <f>LA_San!H92+LA_Cons!H92</f>
        <v>0</v>
      </c>
      <c r="I92" s="229">
        <f>LA_San!I92+LA_Cons!I92</f>
        <v>0</v>
      </c>
      <c r="J92" s="229">
        <f>LA_San!J92+LA_Cons!J92</f>
        <v>0</v>
      </c>
      <c r="K92" s="229">
        <f>LA_San!K92+LA_Cons!K92</f>
        <v>0</v>
      </c>
      <c r="L92" s="229">
        <f>LA_San!L92+LA_Cons!L92</f>
        <v>0</v>
      </c>
      <c r="M92" s="229">
        <f>LA_San!M92+LA_Cons!M92</f>
        <v>0</v>
      </c>
      <c r="N92" s="229">
        <f>LA_San!N92+LA_Cons!N92</f>
        <v>0</v>
      </c>
      <c r="O92" s="229">
        <f>LA_San!O92+LA_Cons!O92</f>
        <v>0</v>
      </c>
      <c r="P92" s="229">
        <f>LA_San!P92+LA_Cons!P92</f>
        <v>0</v>
      </c>
      <c r="Q92" s="229">
        <f>LA_San!Q92+LA_Cons!Q92</f>
        <v>0</v>
      </c>
      <c r="R92" s="229">
        <f>LA_San!R92+LA_Cons!R92</f>
        <v>0</v>
      </c>
      <c r="S92" s="229">
        <f>LA_San!S92+LA_Cons!S92</f>
        <v>0</v>
      </c>
      <c r="T92" s="229">
        <f>LA_San!T92+LA_Cons!T92</f>
        <v>0</v>
      </c>
      <c r="U92" s="226">
        <f t="shared" si="18"/>
        <v>0</v>
      </c>
    </row>
    <row r="93" spans="1:21" ht="27">
      <c r="A93" s="150" t="str">
        <f t="shared" si="21"/>
        <v>702</v>
      </c>
      <c r="B93" s="150" t="s">
        <v>74</v>
      </c>
      <c r="C93" s="172" t="str">
        <f t="shared" si="22"/>
        <v>2I130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702</v>
      </c>
      <c r="B94" s="150" t="s">
        <v>74</v>
      </c>
      <c r="C94" s="172" t="str">
        <f t="shared" si="22"/>
        <v>2I140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27.75" thickBot="1">
      <c r="A95" s="150" t="str">
        <f t="shared" si="21"/>
        <v>702</v>
      </c>
      <c r="B95" s="150" t="s">
        <v>74</v>
      </c>
      <c r="C95" s="172" t="str">
        <f t="shared" si="22"/>
        <v>2I150</v>
      </c>
      <c r="D95" s="294"/>
      <c r="E95" s="316" t="s">
        <v>264</v>
      </c>
      <c r="F95" s="317"/>
      <c r="G95" s="297" t="s">
        <v>265</v>
      </c>
      <c r="H95" s="301">
        <f>LA_San!H95+LA_Cons!H95</f>
        <v>1265</v>
      </c>
      <c r="I95" s="302">
        <f>LA_San!I95+LA_Cons!I95</f>
        <v>1789</v>
      </c>
      <c r="J95" s="302">
        <f>LA_San!J95+LA_Cons!J95</f>
        <v>1513</v>
      </c>
      <c r="K95" s="302">
        <f>LA_San!K95+LA_Cons!K95</f>
        <v>4583</v>
      </c>
      <c r="L95" s="302">
        <f>LA_San!L95+LA_Cons!L95</f>
        <v>236897</v>
      </c>
      <c r="M95" s="302">
        <f>LA_San!M95+LA_Cons!M95</f>
        <v>691868</v>
      </c>
      <c r="N95" s="302">
        <f>LA_San!N95+LA_Cons!N95</f>
        <v>2717</v>
      </c>
      <c r="O95" s="302">
        <f>LA_San!O95+LA_Cons!O95</f>
        <v>46237</v>
      </c>
      <c r="P95" s="302">
        <f>LA_San!P95+LA_Cons!P95</f>
        <v>32116</v>
      </c>
      <c r="Q95" s="302">
        <f>LA_San!Q95+LA_Cons!Q95</f>
        <v>61701</v>
      </c>
      <c r="R95" s="302">
        <f>LA_San!R95+LA_Cons!R95</f>
        <v>2720</v>
      </c>
      <c r="S95" s="302">
        <f>LA_San!S95+LA_Cons!S95</f>
        <v>10117</v>
      </c>
      <c r="T95" s="302">
        <f>LA_San!T95+LA_Cons!T95</f>
        <v>0</v>
      </c>
      <c r="U95" s="303">
        <f t="shared" si="18"/>
        <v>1093523</v>
      </c>
    </row>
    <row r="96" spans="1:21" ht="14.25">
      <c r="A96" s="150" t="str">
        <f t="shared" si="21"/>
        <v>702</v>
      </c>
      <c r="B96" s="150" t="s">
        <v>74</v>
      </c>
      <c r="C96" s="172" t="str">
        <f t="shared" si="22"/>
        <v>2J100</v>
      </c>
      <c r="D96" s="289" t="s">
        <v>266</v>
      </c>
      <c r="E96" s="289"/>
      <c r="F96" s="320"/>
      <c r="G96" s="176" t="s">
        <v>267</v>
      </c>
      <c r="H96" s="219">
        <f aca="true" t="shared" si="26" ref="H96:T96">SUM(H97:H102)</f>
        <v>41236</v>
      </c>
      <c r="I96" s="220">
        <f t="shared" si="26"/>
        <v>11600</v>
      </c>
      <c r="J96" s="220">
        <f t="shared" si="26"/>
        <v>6031</v>
      </c>
      <c r="K96" s="220">
        <f t="shared" si="26"/>
        <v>1752069</v>
      </c>
      <c r="L96" s="220">
        <f t="shared" si="26"/>
        <v>1257512</v>
      </c>
      <c r="M96" s="220">
        <f t="shared" si="26"/>
        <v>2230100</v>
      </c>
      <c r="N96" s="220">
        <f t="shared" si="26"/>
        <v>10468</v>
      </c>
      <c r="O96" s="220">
        <f t="shared" si="26"/>
        <v>574470</v>
      </c>
      <c r="P96" s="220">
        <f t="shared" si="26"/>
        <v>183904</v>
      </c>
      <c r="Q96" s="220">
        <f t="shared" si="26"/>
        <v>111577</v>
      </c>
      <c r="R96" s="220">
        <f t="shared" si="26"/>
        <v>11729</v>
      </c>
      <c r="S96" s="220">
        <f t="shared" si="26"/>
        <v>37903</v>
      </c>
      <c r="T96" s="220">
        <f t="shared" si="26"/>
        <v>0</v>
      </c>
      <c r="U96" s="179">
        <f t="shared" si="18"/>
        <v>6228599</v>
      </c>
    </row>
    <row r="97" spans="1:21" ht="27">
      <c r="A97" s="150" t="str">
        <f t="shared" si="21"/>
        <v>702</v>
      </c>
      <c r="B97" s="150" t="s">
        <v>74</v>
      </c>
      <c r="C97" s="172" t="str">
        <f t="shared" si="22"/>
        <v>2J110</v>
      </c>
      <c r="D97" s="296"/>
      <c r="E97" s="316" t="s">
        <v>268</v>
      </c>
      <c r="F97" s="317"/>
      <c r="G97" s="297" t="s">
        <v>269</v>
      </c>
      <c r="H97" s="186">
        <f>LA_San!H97+LA_Cons!H97</f>
        <v>38027</v>
      </c>
      <c r="I97" s="229">
        <f>LA_San!I97+LA_Cons!I97</f>
        <v>11113</v>
      </c>
      <c r="J97" s="229">
        <f>LA_San!J97+LA_Cons!J97</f>
        <v>5603</v>
      </c>
      <c r="K97" s="229">
        <f>LA_San!K97+LA_Cons!K97</f>
        <v>1686795</v>
      </c>
      <c r="L97" s="229">
        <f>LA_San!L97+LA_Cons!L97</f>
        <v>1223791</v>
      </c>
      <c r="M97" s="229">
        <f>LA_San!M97+LA_Cons!M97</f>
        <v>2082648</v>
      </c>
      <c r="N97" s="229">
        <f>LA_San!N97+LA_Cons!N97</f>
        <v>9714</v>
      </c>
      <c r="O97" s="229">
        <f>LA_San!O97+LA_Cons!O97</f>
        <v>554819</v>
      </c>
      <c r="P97" s="229">
        <f>LA_San!P97+LA_Cons!P97</f>
        <v>136584</v>
      </c>
      <c r="Q97" s="229">
        <f>LA_San!Q97+LA_Cons!Q97</f>
        <v>105261</v>
      </c>
      <c r="R97" s="229">
        <f>LA_San!R97+LA_Cons!R97</f>
        <v>10929</v>
      </c>
      <c r="S97" s="229">
        <f>LA_San!S97+LA_Cons!S97</f>
        <v>35174</v>
      </c>
      <c r="T97" s="229">
        <f>LA_San!T97+LA_Cons!T97</f>
        <v>0</v>
      </c>
      <c r="U97" s="226">
        <f t="shared" si="18"/>
        <v>5900458</v>
      </c>
    </row>
    <row r="98" spans="1:21" ht="27">
      <c r="A98" s="150" t="str">
        <f t="shared" si="21"/>
        <v>702</v>
      </c>
      <c r="B98" s="150" t="s">
        <v>74</v>
      </c>
      <c r="C98" s="172" t="str">
        <f t="shared" si="22"/>
        <v>2J120</v>
      </c>
      <c r="D98" s="296"/>
      <c r="E98" s="316" t="s">
        <v>270</v>
      </c>
      <c r="F98" s="317"/>
      <c r="G98" s="297" t="s">
        <v>271</v>
      </c>
      <c r="H98" s="186">
        <f>LA_San!H98+LA_Cons!H98</f>
        <v>0</v>
      </c>
      <c r="I98" s="229">
        <f>LA_San!I98+LA_Cons!I98</f>
        <v>0</v>
      </c>
      <c r="J98" s="229">
        <f>LA_San!J98+LA_Cons!J98</f>
        <v>0</v>
      </c>
      <c r="K98" s="229">
        <f>LA_San!K98+LA_Cons!K98</f>
        <v>0</v>
      </c>
      <c r="L98" s="229">
        <f>LA_San!L98+LA_Cons!L98</f>
        <v>0</v>
      </c>
      <c r="M98" s="229">
        <f>LA_San!M98+LA_Cons!M98</f>
        <v>0</v>
      </c>
      <c r="N98" s="229">
        <f>LA_San!N98+LA_Cons!N98</f>
        <v>0</v>
      </c>
      <c r="O98" s="229">
        <f>LA_San!O98+LA_Cons!O98</f>
        <v>0</v>
      </c>
      <c r="P98" s="229">
        <f>LA_San!P98+LA_Cons!P98</f>
        <v>0</v>
      </c>
      <c r="Q98" s="229">
        <f>LA_San!Q98+LA_Cons!Q98</f>
        <v>0</v>
      </c>
      <c r="R98" s="229">
        <f>LA_San!R98+LA_Cons!R98</f>
        <v>0</v>
      </c>
      <c r="S98" s="229">
        <f>LA_San!S98+LA_Cons!S98</f>
        <v>0</v>
      </c>
      <c r="T98" s="229">
        <f>LA_San!T98+LA_Cons!T98</f>
        <v>0</v>
      </c>
      <c r="U98" s="226">
        <f aca="true" t="shared" si="27" ref="U98:U105">SUM(H98:T98)</f>
        <v>0</v>
      </c>
    </row>
    <row r="99" spans="1:21" ht="27">
      <c r="A99" s="150" t="str">
        <f t="shared" si="21"/>
        <v>702</v>
      </c>
      <c r="B99" s="150" t="s">
        <v>74</v>
      </c>
      <c r="C99" s="172" t="str">
        <f t="shared" si="22"/>
        <v>2J130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t="shared" si="27"/>
        <v>0</v>
      </c>
    </row>
    <row r="100" spans="1:21" ht="27">
      <c r="A100" s="150" t="str">
        <f t="shared" si="21"/>
        <v>702</v>
      </c>
      <c r="B100" s="150" t="s">
        <v>74</v>
      </c>
      <c r="C100" s="172" t="str">
        <f t="shared" si="22"/>
        <v>2J140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702</v>
      </c>
      <c r="B101" s="150" t="s">
        <v>74</v>
      </c>
      <c r="C101" s="172" t="str">
        <f t="shared" si="22"/>
        <v>2J150</v>
      </c>
      <c r="D101" s="296"/>
      <c r="E101" s="316" t="s">
        <v>276</v>
      </c>
      <c r="F101" s="317"/>
      <c r="G101" s="297" t="s">
        <v>277</v>
      </c>
      <c r="H101" s="186">
        <f>LA_San!H101+LA_Cons!H101</f>
        <v>3209</v>
      </c>
      <c r="I101" s="229">
        <f>LA_San!I101+LA_Cons!I101</f>
        <v>487</v>
      </c>
      <c r="J101" s="229">
        <f>LA_San!J101+LA_Cons!J101</f>
        <v>428</v>
      </c>
      <c r="K101" s="229">
        <f>LA_San!K101+LA_Cons!K101</f>
        <v>65274</v>
      </c>
      <c r="L101" s="229">
        <f>LA_San!L101+LA_Cons!L101</f>
        <v>33721</v>
      </c>
      <c r="M101" s="229">
        <f>LA_San!M101+LA_Cons!M101</f>
        <v>147452</v>
      </c>
      <c r="N101" s="229">
        <f>LA_San!N101+LA_Cons!N101</f>
        <v>754</v>
      </c>
      <c r="O101" s="229">
        <f>LA_San!O101+LA_Cons!O101</f>
        <v>19651</v>
      </c>
      <c r="P101" s="229">
        <f>LA_San!P101+LA_Cons!P101</f>
        <v>47320</v>
      </c>
      <c r="Q101" s="229">
        <f>LA_San!Q101+LA_Cons!Q101</f>
        <v>6316</v>
      </c>
      <c r="R101" s="229">
        <f>LA_San!R101+LA_Cons!R101</f>
        <v>800</v>
      </c>
      <c r="S101" s="229">
        <f>LA_San!S101+LA_Cons!S101</f>
        <v>2729</v>
      </c>
      <c r="T101" s="229">
        <f>LA_San!T101+LA_Cons!T101</f>
        <v>0</v>
      </c>
      <c r="U101" s="226">
        <f t="shared" si="27"/>
        <v>328141</v>
      </c>
    </row>
    <row r="102" spans="1:21" ht="27.75" thickBot="1">
      <c r="A102" s="150" t="str">
        <f t="shared" si="21"/>
        <v>702</v>
      </c>
      <c r="B102" s="150" t="s">
        <v>74</v>
      </c>
      <c r="C102" s="172" t="str">
        <f t="shared" si="22"/>
        <v>2J160</v>
      </c>
      <c r="D102" s="296"/>
      <c r="E102" s="316" t="s">
        <v>278</v>
      </c>
      <c r="F102" s="317"/>
      <c r="G102" s="297" t="s">
        <v>279</v>
      </c>
      <c r="H102" s="194">
        <f>LA_San!H102+LA_Cons!H102</f>
        <v>0</v>
      </c>
      <c r="I102" s="273">
        <f>LA_San!I102+LA_Cons!I102</f>
        <v>0</v>
      </c>
      <c r="J102" s="273">
        <f>LA_San!J102+LA_Cons!J102</f>
        <v>0</v>
      </c>
      <c r="K102" s="273">
        <f>LA_San!K102+LA_Cons!K102</f>
        <v>0</v>
      </c>
      <c r="L102" s="273">
        <f>LA_San!L102+LA_Cons!L102</f>
        <v>0</v>
      </c>
      <c r="M102" s="273">
        <f>LA_San!M102+LA_Cons!M102</f>
        <v>0</v>
      </c>
      <c r="N102" s="273">
        <f>LA_San!N102+LA_Cons!N102</f>
        <v>0</v>
      </c>
      <c r="O102" s="273">
        <f>LA_San!O102+LA_Cons!O102</f>
        <v>0</v>
      </c>
      <c r="P102" s="273">
        <f>LA_San!P102+LA_Cons!P102</f>
        <v>0</v>
      </c>
      <c r="Q102" s="273">
        <f>LA_San!Q102+LA_Cons!Q102</f>
        <v>0</v>
      </c>
      <c r="R102" s="273">
        <f>LA_San!R102+LA_Cons!R102</f>
        <v>0</v>
      </c>
      <c r="S102" s="273">
        <f>LA_San!S102+LA_Cons!S102</f>
        <v>0</v>
      </c>
      <c r="T102" s="273">
        <f>LA_San!T102+LA_Cons!T102</f>
        <v>0</v>
      </c>
      <c r="U102" s="241">
        <f t="shared" si="27"/>
        <v>0</v>
      </c>
    </row>
    <row r="103" spans="1:21" ht="15" thickBot="1">
      <c r="A103" s="150" t="str">
        <f t="shared" si="21"/>
        <v>702</v>
      </c>
      <c r="B103" s="150" t="s">
        <v>74</v>
      </c>
      <c r="C103" s="172" t="str">
        <f t="shared" si="22"/>
        <v>2K100</v>
      </c>
      <c r="D103" s="321" t="s">
        <v>280</v>
      </c>
      <c r="E103" s="322"/>
      <c r="F103" s="323"/>
      <c r="G103" s="200" t="s">
        <v>281</v>
      </c>
      <c r="H103" s="279">
        <f>LA_San!H103+LA_Cons!H103</f>
        <v>0</v>
      </c>
      <c r="I103" s="280">
        <f>LA_San!I103+LA_Cons!I103</f>
        <v>0</v>
      </c>
      <c r="J103" s="280">
        <f>LA_San!J103+LA_Cons!J103</f>
        <v>0</v>
      </c>
      <c r="K103" s="280">
        <f>LA_San!K103+LA_Cons!K103</f>
        <v>0</v>
      </c>
      <c r="L103" s="280">
        <f>LA_San!L103+LA_Cons!L103</f>
        <v>0</v>
      </c>
      <c r="M103" s="280">
        <f>LA_San!M103+LA_Cons!M103</f>
        <v>0</v>
      </c>
      <c r="N103" s="280">
        <f>LA_San!N103+LA_Cons!N103</f>
        <v>0</v>
      </c>
      <c r="O103" s="280">
        <f>LA_San!O103+LA_Cons!O103</f>
        <v>0</v>
      </c>
      <c r="P103" s="280">
        <f>LA_San!P103+LA_Cons!P103</f>
        <v>0</v>
      </c>
      <c r="Q103" s="280">
        <f>LA_San!Q103+LA_Cons!Q103</f>
        <v>0</v>
      </c>
      <c r="R103" s="280">
        <f>LA_San!R103+LA_Cons!R103</f>
        <v>0</v>
      </c>
      <c r="S103" s="280">
        <f>LA_San!S103+LA_Cons!S103</f>
        <v>0</v>
      </c>
      <c r="T103" s="280">
        <f>LA_San!T103+LA_Cons!T103</f>
        <v>0</v>
      </c>
      <c r="U103" s="241">
        <f t="shared" si="27"/>
        <v>0</v>
      </c>
    </row>
    <row r="104" spans="1:21" ht="29.25" thickBot="1">
      <c r="A104" s="150" t="str">
        <f t="shared" si="21"/>
        <v>702</v>
      </c>
      <c r="B104" s="150" t="s">
        <v>74</v>
      </c>
      <c r="C104" s="172" t="str">
        <f t="shared" si="22"/>
        <v>2L100</v>
      </c>
      <c r="D104" s="324" t="s">
        <v>282</v>
      </c>
      <c r="E104" s="325"/>
      <c r="F104" s="326"/>
      <c r="G104" s="327" t="s">
        <v>283</v>
      </c>
      <c r="H104" s="287">
        <f>LA_San!H104+LA_Cons!H104</f>
        <v>1299478</v>
      </c>
      <c r="I104" s="288">
        <f>LA_San!I104+LA_Cons!I104</f>
        <v>29318</v>
      </c>
      <c r="J104" s="288">
        <f>LA_San!J104+LA_Cons!J104</f>
        <v>304346</v>
      </c>
      <c r="K104" s="288">
        <f>LA_San!K104+LA_Cons!K104</f>
        <v>12896724</v>
      </c>
      <c r="L104" s="288">
        <f>LA_San!L104+LA_Cons!L104</f>
        <v>192311</v>
      </c>
      <c r="M104" s="288">
        <f>LA_San!M104+LA_Cons!M104</f>
        <v>1035631</v>
      </c>
      <c r="N104" s="288">
        <f>LA_San!N104+LA_Cons!N104</f>
        <v>4111</v>
      </c>
      <c r="O104" s="288">
        <f>LA_San!O104+LA_Cons!O104</f>
        <v>64951</v>
      </c>
      <c r="P104" s="288">
        <f>LA_San!P104+LA_Cons!P104</f>
        <v>73316</v>
      </c>
      <c r="Q104" s="288">
        <f>LA_San!Q104+LA_Cons!Q104</f>
        <v>69649</v>
      </c>
      <c r="R104" s="288">
        <f>LA_San!R104+LA_Cons!R104</f>
        <v>4376</v>
      </c>
      <c r="S104" s="288">
        <f>LA_San!S104+LA_Cons!S104</f>
        <v>16924</v>
      </c>
      <c r="T104" s="288">
        <f>LA_San!T104+LA_Cons!T104</f>
        <v>0</v>
      </c>
      <c r="U104" s="217">
        <f t="shared" si="27"/>
        <v>15991135</v>
      </c>
    </row>
    <row r="105" spans="1:21" ht="16.5" thickBot="1">
      <c r="A105" s="150" t="str">
        <f t="shared" si="21"/>
        <v>702</v>
      </c>
      <c r="B105" s="150" t="s">
        <v>74</v>
      </c>
      <c r="C105" s="172">
        <f t="shared" si="22"/>
        <v>29999</v>
      </c>
      <c r="D105" s="328">
        <v>29999</v>
      </c>
      <c r="E105" s="329"/>
      <c r="F105" s="329"/>
      <c r="G105" s="330" t="s">
        <v>284</v>
      </c>
      <c r="H105" s="253">
        <f aca="true" t="shared" si="28" ref="H105:T105">H104+H103+H96+H90+H81+H67+H61+H55+H54+H53+H52+H35</f>
        <v>43582284</v>
      </c>
      <c r="I105" s="253">
        <f t="shared" si="28"/>
        <v>448119</v>
      </c>
      <c r="J105" s="253">
        <f t="shared" si="28"/>
        <v>3063320</v>
      </c>
      <c r="K105" s="253">
        <f t="shared" si="28"/>
        <v>28683569</v>
      </c>
      <c r="L105" s="253">
        <f t="shared" si="28"/>
        <v>17672423</v>
      </c>
      <c r="M105" s="253">
        <f t="shared" si="28"/>
        <v>60794372</v>
      </c>
      <c r="N105" s="253">
        <f t="shared" si="28"/>
        <v>272837</v>
      </c>
      <c r="O105" s="253">
        <f t="shared" si="28"/>
        <v>8300804</v>
      </c>
      <c r="P105" s="253">
        <f t="shared" si="28"/>
        <v>7043796</v>
      </c>
      <c r="Q105" s="253">
        <f t="shared" si="28"/>
        <v>3155372</v>
      </c>
      <c r="R105" s="253">
        <f t="shared" si="28"/>
        <v>302924</v>
      </c>
      <c r="S105" s="253">
        <f t="shared" si="28"/>
        <v>1302047</v>
      </c>
      <c r="T105" s="253">
        <f t="shared" si="28"/>
        <v>0</v>
      </c>
      <c r="U105" s="217">
        <f t="shared" si="27"/>
        <v>174621867</v>
      </c>
    </row>
    <row r="106" spans="1:21" ht="17.25" thickBot="1">
      <c r="A106" s="150" t="str">
        <f t="shared" si="21"/>
        <v>702</v>
      </c>
      <c r="B106" s="150" t="s">
        <v>74</v>
      </c>
      <c r="C106" s="172" t="str">
        <f t="shared" si="22"/>
        <v>ASSISTENZA OSPEDALIERA</v>
      </c>
      <c r="D106" s="641" t="s">
        <v>285</v>
      </c>
      <c r="E106" s="643"/>
      <c r="F106" s="643"/>
      <c r="G106" s="643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40"/>
    </row>
    <row r="107" spans="1:21" ht="14.25">
      <c r="A107" s="150" t="str">
        <f t="shared" si="21"/>
        <v>702</v>
      </c>
      <c r="B107" s="150" t="s">
        <v>74</v>
      </c>
      <c r="C107" s="172" t="str">
        <f t="shared" si="22"/>
        <v>3A100</v>
      </c>
      <c r="D107" s="289" t="s">
        <v>286</v>
      </c>
      <c r="E107" s="304"/>
      <c r="F107" s="331"/>
      <c r="G107" s="218" t="s">
        <v>287</v>
      </c>
      <c r="H107" s="219">
        <f aca="true" t="shared" si="29" ref="H107:T107">H108+H111</f>
        <v>2679182</v>
      </c>
      <c r="I107" s="220">
        <f t="shared" si="29"/>
        <v>143800</v>
      </c>
      <c r="J107" s="220">
        <f t="shared" si="29"/>
        <v>141366</v>
      </c>
      <c r="K107" s="220">
        <f t="shared" si="29"/>
        <v>1511424</v>
      </c>
      <c r="L107" s="220">
        <f t="shared" si="29"/>
        <v>4442528</v>
      </c>
      <c r="M107" s="220">
        <f t="shared" si="29"/>
        <v>14598478</v>
      </c>
      <c r="N107" s="220">
        <f t="shared" si="29"/>
        <v>67159</v>
      </c>
      <c r="O107" s="220">
        <f t="shared" si="29"/>
        <v>3289775</v>
      </c>
      <c r="P107" s="220">
        <f t="shared" si="29"/>
        <v>1365046</v>
      </c>
      <c r="Q107" s="220">
        <f t="shared" si="29"/>
        <v>850815</v>
      </c>
      <c r="R107" s="220">
        <f t="shared" si="29"/>
        <v>77126</v>
      </c>
      <c r="S107" s="220">
        <f t="shared" si="29"/>
        <v>246473</v>
      </c>
      <c r="T107" s="220">
        <f t="shared" si="29"/>
        <v>0</v>
      </c>
      <c r="U107" s="179">
        <f aca="true" t="shared" si="30" ref="U107:U126">SUM(H107:T107)</f>
        <v>29413172</v>
      </c>
    </row>
    <row r="108" spans="1:21" ht="13.5">
      <c r="A108" s="150" t="str">
        <f t="shared" si="21"/>
        <v>702</v>
      </c>
      <c r="B108" s="150" t="s">
        <v>74</v>
      </c>
      <c r="C108" s="172" t="str">
        <f t="shared" si="22"/>
        <v>3A110</v>
      </c>
      <c r="D108" s="309"/>
      <c r="E108" s="295" t="s">
        <v>288</v>
      </c>
      <c r="F108" s="332"/>
      <c r="G108" s="267" t="s">
        <v>289</v>
      </c>
      <c r="H108" s="258">
        <f aca="true" t="shared" si="31" ref="H108:T108">H109+H110</f>
        <v>1723446</v>
      </c>
      <c r="I108" s="259">
        <f t="shared" si="31"/>
        <v>118747</v>
      </c>
      <c r="J108" s="259">
        <f t="shared" si="31"/>
        <v>116358</v>
      </c>
      <c r="K108" s="259">
        <f t="shared" si="31"/>
        <v>900577</v>
      </c>
      <c r="L108" s="259">
        <f t="shared" si="31"/>
        <v>3829062</v>
      </c>
      <c r="M108" s="259">
        <f t="shared" si="31"/>
        <v>12310323</v>
      </c>
      <c r="N108" s="259">
        <f t="shared" si="31"/>
        <v>56815</v>
      </c>
      <c r="O108" s="259">
        <f t="shared" si="31"/>
        <v>3002366</v>
      </c>
      <c r="P108" s="259">
        <f t="shared" si="31"/>
        <v>1030723</v>
      </c>
      <c r="Q108" s="259">
        <f t="shared" si="31"/>
        <v>665935</v>
      </c>
      <c r="R108" s="259">
        <f t="shared" si="31"/>
        <v>68687</v>
      </c>
      <c r="S108" s="259">
        <f t="shared" si="31"/>
        <v>207451</v>
      </c>
      <c r="T108" s="259">
        <f t="shared" si="31"/>
        <v>0</v>
      </c>
      <c r="U108" s="226">
        <f t="shared" si="30"/>
        <v>24030490</v>
      </c>
    </row>
    <row r="109" spans="1:21" ht="13.5">
      <c r="A109" s="150" t="str">
        <f t="shared" si="21"/>
        <v>702</v>
      </c>
      <c r="B109" s="150" t="s">
        <v>74</v>
      </c>
      <c r="C109" s="172" t="str">
        <f t="shared" si="22"/>
        <v>3A111 </v>
      </c>
      <c r="D109" s="309"/>
      <c r="E109" s="295"/>
      <c r="F109" s="332" t="s">
        <v>290</v>
      </c>
      <c r="G109" s="308" t="s">
        <v>291</v>
      </c>
      <c r="H109" s="186">
        <f>LA_San!H109+LA_Cons!H109</f>
        <v>1234495</v>
      </c>
      <c r="I109" s="229">
        <f>LA_San!I109+LA_Cons!I109</f>
        <v>85095</v>
      </c>
      <c r="J109" s="229">
        <f>LA_San!J109+LA_Cons!J109</f>
        <v>83387</v>
      </c>
      <c r="K109" s="229">
        <f>LA_San!K109+LA_Cons!K109</f>
        <v>699853</v>
      </c>
      <c r="L109" s="229">
        <f>LA_San!L109+LA_Cons!L109</f>
        <v>2751879</v>
      </c>
      <c r="M109" s="229">
        <f>LA_San!M109+LA_Cons!M109</f>
        <v>8828972</v>
      </c>
      <c r="N109" s="229">
        <f>LA_San!N109+LA_Cons!N109</f>
        <v>40643</v>
      </c>
      <c r="O109" s="229">
        <f>LA_San!O109+LA_Cons!O109</f>
        <v>2148974</v>
      </c>
      <c r="P109" s="229">
        <f>LA_San!P109+LA_Cons!P109</f>
        <v>736488</v>
      </c>
      <c r="Q109" s="229">
        <f>LA_San!Q109+LA_Cons!Q109</f>
        <v>476674</v>
      </c>
      <c r="R109" s="229">
        <f>LA_San!R109+LA_Cons!R109</f>
        <v>51087</v>
      </c>
      <c r="S109" s="229">
        <f>LA_San!S109+LA_Cons!S109</f>
        <v>149157</v>
      </c>
      <c r="T109" s="229">
        <f>LA_San!T109+LA_Cons!T109</f>
        <v>0</v>
      </c>
      <c r="U109" s="226">
        <f t="shared" si="30"/>
        <v>17286704</v>
      </c>
    </row>
    <row r="110" spans="1:21" ht="13.5">
      <c r="A110" s="150" t="str">
        <f t="shared" si="21"/>
        <v>702</v>
      </c>
      <c r="B110" s="150" t="s">
        <v>74</v>
      </c>
      <c r="C110" s="172" t="str">
        <f t="shared" si="22"/>
        <v>3A112</v>
      </c>
      <c r="D110" s="309"/>
      <c r="E110" s="295"/>
      <c r="F110" s="332" t="s">
        <v>292</v>
      </c>
      <c r="G110" s="308" t="s">
        <v>293</v>
      </c>
      <c r="H110" s="186">
        <f>LA_San!H110+LA_Cons!H110</f>
        <v>488951</v>
      </c>
      <c r="I110" s="229">
        <f>LA_San!I110+LA_Cons!I110</f>
        <v>33652</v>
      </c>
      <c r="J110" s="229">
        <f>LA_San!J110+LA_Cons!J110</f>
        <v>32971</v>
      </c>
      <c r="K110" s="229">
        <f>LA_San!K110+LA_Cons!K110</f>
        <v>200724</v>
      </c>
      <c r="L110" s="229">
        <f>LA_San!L110+LA_Cons!L110</f>
        <v>1077183</v>
      </c>
      <c r="M110" s="229">
        <f>LA_San!M110+LA_Cons!M110</f>
        <v>3481351</v>
      </c>
      <c r="N110" s="229">
        <f>LA_San!N110+LA_Cons!N110</f>
        <v>16172</v>
      </c>
      <c r="O110" s="229">
        <f>LA_San!O110+LA_Cons!O110</f>
        <v>853392</v>
      </c>
      <c r="P110" s="229">
        <f>LA_San!P110+LA_Cons!P110</f>
        <v>294235</v>
      </c>
      <c r="Q110" s="229">
        <f>LA_San!Q110+LA_Cons!Q110</f>
        <v>189261</v>
      </c>
      <c r="R110" s="229">
        <f>LA_San!R110+LA_Cons!R110</f>
        <v>17600</v>
      </c>
      <c r="S110" s="229">
        <f>LA_San!S110+LA_Cons!S110</f>
        <v>58294</v>
      </c>
      <c r="T110" s="229">
        <f>LA_San!T110+LA_Cons!T110</f>
        <v>0</v>
      </c>
      <c r="U110" s="226">
        <f t="shared" si="30"/>
        <v>6743786</v>
      </c>
    </row>
    <row r="111" spans="1:21" ht="27.75" thickBot="1">
      <c r="A111" s="150" t="str">
        <f t="shared" si="21"/>
        <v>702</v>
      </c>
      <c r="B111" s="150" t="s">
        <v>74</v>
      </c>
      <c r="C111" s="172" t="str">
        <f t="shared" si="22"/>
        <v>3A120</v>
      </c>
      <c r="D111" s="309"/>
      <c r="E111" s="295" t="s">
        <v>294</v>
      </c>
      <c r="F111" s="332"/>
      <c r="G111" s="267" t="s">
        <v>295</v>
      </c>
      <c r="H111" s="301">
        <f>LA_San!H111+LA_Cons!H111</f>
        <v>955736</v>
      </c>
      <c r="I111" s="302">
        <f>LA_San!I111+LA_Cons!I111</f>
        <v>25053</v>
      </c>
      <c r="J111" s="302">
        <f>LA_San!J111+LA_Cons!J111</f>
        <v>25008</v>
      </c>
      <c r="K111" s="302">
        <f>LA_San!K111+LA_Cons!K111</f>
        <v>610847</v>
      </c>
      <c r="L111" s="302">
        <f>LA_San!L111+LA_Cons!L111</f>
        <v>613466</v>
      </c>
      <c r="M111" s="302">
        <f>LA_San!M111+LA_Cons!M111</f>
        <v>2288155</v>
      </c>
      <c r="N111" s="302">
        <f>LA_San!N111+LA_Cons!N111</f>
        <v>10344</v>
      </c>
      <c r="O111" s="302">
        <f>LA_San!O111+LA_Cons!O111</f>
        <v>287409</v>
      </c>
      <c r="P111" s="302">
        <f>LA_San!P111+LA_Cons!P111</f>
        <v>334323</v>
      </c>
      <c r="Q111" s="302">
        <f>LA_San!Q111+LA_Cons!Q111</f>
        <v>184880</v>
      </c>
      <c r="R111" s="302">
        <f>LA_San!R111+LA_Cons!R111</f>
        <v>8439</v>
      </c>
      <c r="S111" s="302">
        <f>LA_San!S111+LA_Cons!S111</f>
        <v>39022</v>
      </c>
      <c r="T111" s="302">
        <f>LA_San!T111+LA_Cons!T111</f>
        <v>0</v>
      </c>
      <c r="U111" s="303">
        <f t="shared" si="30"/>
        <v>5382682</v>
      </c>
    </row>
    <row r="112" spans="1:21" ht="14.25">
      <c r="A112" s="150" t="str">
        <f t="shared" si="21"/>
        <v>702</v>
      </c>
      <c r="B112" s="150" t="s">
        <v>74</v>
      </c>
      <c r="C112" s="172" t="str">
        <f t="shared" si="22"/>
        <v>3B100</v>
      </c>
      <c r="D112" s="289" t="s">
        <v>296</v>
      </c>
      <c r="E112" s="304"/>
      <c r="F112" s="331"/>
      <c r="G112" s="218" t="s">
        <v>297</v>
      </c>
      <c r="H112" s="219">
        <f>SUM(H113:H117)</f>
        <v>26711822</v>
      </c>
      <c r="I112" s="220">
        <f aca="true" t="shared" si="32" ref="I112:T112">SUM(I113:I117)</f>
        <v>716084</v>
      </c>
      <c r="J112" s="220">
        <f t="shared" si="32"/>
        <v>397710</v>
      </c>
      <c r="K112" s="220">
        <f t="shared" si="32"/>
        <v>12448683</v>
      </c>
      <c r="L112" s="220">
        <f t="shared" si="32"/>
        <v>29081178</v>
      </c>
      <c r="M112" s="220">
        <f t="shared" si="32"/>
        <v>104036398</v>
      </c>
      <c r="N112" s="220">
        <f t="shared" si="32"/>
        <v>440148</v>
      </c>
      <c r="O112" s="220">
        <f t="shared" si="32"/>
        <v>15167374</v>
      </c>
      <c r="P112" s="220">
        <f t="shared" si="32"/>
        <v>6035357</v>
      </c>
      <c r="Q112" s="220">
        <f t="shared" si="32"/>
        <v>5317354</v>
      </c>
      <c r="R112" s="220">
        <f t="shared" si="32"/>
        <v>474439</v>
      </c>
      <c r="S112" s="220">
        <f t="shared" si="32"/>
        <v>1608468</v>
      </c>
      <c r="T112" s="220">
        <f t="shared" si="32"/>
        <v>0</v>
      </c>
      <c r="U112" s="179">
        <f t="shared" si="30"/>
        <v>202435015</v>
      </c>
    </row>
    <row r="113" spans="1:21" ht="13.5">
      <c r="A113" s="150" t="str">
        <f t="shared" si="21"/>
        <v>702</v>
      </c>
      <c r="B113" s="150" t="s">
        <v>74</v>
      </c>
      <c r="C113" s="172" t="str">
        <f t="shared" si="22"/>
        <v>3B110</v>
      </c>
      <c r="D113" s="309"/>
      <c r="E113" s="295" t="s">
        <v>298</v>
      </c>
      <c r="F113" s="332"/>
      <c r="G113" s="267" t="s">
        <v>299</v>
      </c>
      <c r="H113" s="186">
        <f>LA_San!H113+LA_Cons!H113</f>
        <v>506379</v>
      </c>
      <c r="I113" s="229">
        <f>LA_San!I113+LA_Cons!I113</f>
        <v>20759</v>
      </c>
      <c r="J113" s="229">
        <f>LA_San!J113+LA_Cons!J113</f>
        <v>10563</v>
      </c>
      <c r="K113" s="229">
        <f>LA_San!K113+LA_Cons!K113</f>
        <v>261789</v>
      </c>
      <c r="L113" s="229">
        <f>LA_San!L113+LA_Cons!L113</f>
        <v>643039</v>
      </c>
      <c r="M113" s="229">
        <f>LA_San!M113+LA_Cons!M113</f>
        <v>2497657</v>
      </c>
      <c r="N113" s="229">
        <f>LA_San!N113+LA_Cons!N113</f>
        <v>10931</v>
      </c>
      <c r="O113" s="229">
        <f>LA_San!O113+LA_Cons!O113</f>
        <v>435951</v>
      </c>
      <c r="P113" s="229">
        <f>LA_San!P113+LA_Cons!P113</f>
        <v>211726</v>
      </c>
      <c r="Q113" s="229">
        <f>LA_San!Q113+LA_Cons!Q113</f>
        <v>151178</v>
      </c>
      <c r="R113" s="229">
        <f>LA_San!R113+LA_Cons!R113</f>
        <v>12430</v>
      </c>
      <c r="S113" s="229">
        <f>LA_San!S113+LA_Cons!S113</f>
        <v>38658</v>
      </c>
      <c r="T113" s="229">
        <f>LA_San!T113+LA_Cons!T113</f>
        <v>0</v>
      </c>
      <c r="U113" s="226">
        <f t="shared" si="30"/>
        <v>4801060</v>
      </c>
    </row>
    <row r="114" spans="1:21" ht="13.5">
      <c r="A114" s="150" t="str">
        <f t="shared" si="21"/>
        <v>702</v>
      </c>
      <c r="B114" s="150" t="s">
        <v>74</v>
      </c>
      <c r="C114" s="172" t="str">
        <f t="shared" si="22"/>
        <v>3B120</v>
      </c>
      <c r="D114" s="309"/>
      <c r="E114" s="295" t="s">
        <v>300</v>
      </c>
      <c r="F114" s="332"/>
      <c r="G114" s="267" t="s">
        <v>301</v>
      </c>
      <c r="H114" s="186">
        <f>LA_San!H114+LA_Cons!H114</f>
        <v>1140159</v>
      </c>
      <c r="I114" s="229">
        <f>LA_San!I114+LA_Cons!I114</f>
        <v>30045</v>
      </c>
      <c r="J114" s="229">
        <f>LA_San!J114+LA_Cons!J114</f>
        <v>13884</v>
      </c>
      <c r="K114" s="229">
        <f>LA_San!K114+LA_Cons!K114</f>
        <v>1270950</v>
      </c>
      <c r="L114" s="229">
        <f>LA_San!L114+LA_Cons!L114</f>
        <v>1044815</v>
      </c>
      <c r="M114" s="229">
        <f>LA_San!M114+LA_Cons!M114</f>
        <v>4138465</v>
      </c>
      <c r="N114" s="229">
        <f>LA_San!N114+LA_Cons!N114</f>
        <v>17806</v>
      </c>
      <c r="O114" s="229">
        <f>LA_San!O114+LA_Cons!O114</f>
        <v>642687</v>
      </c>
      <c r="P114" s="229">
        <f>LA_San!P114+LA_Cons!P114</f>
        <v>329101</v>
      </c>
      <c r="Q114" s="229">
        <f>LA_San!Q114+LA_Cons!Q114</f>
        <v>263827</v>
      </c>
      <c r="R114" s="229">
        <f>LA_San!R114+LA_Cons!R114</f>
        <v>19609</v>
      </c>
      <c r="S114" s="229">
        <f>LA_San!S114+LA_Cons!S114</f>
        <v>65939</v>
      </c>
      <c r="T114" s="229">
        <f>LA_San!T114+LA_Cons!T114</f>
        <v>0</v>
      </c>
      <c r="U114" s="226">
        <f t="shared" si="30"/>
        <v>8977287</v>
      </c>
    </row>
    <row r="115" spans="1:21" ht="13.5">
      <c r="A115" s="150" t="str">
        <f t="shared" si="21"/>
        <v>702</v>
      </c>
      <c r="B115" s="150" t="s">
        <v>74</v>
      </c>
      <c r="C115" s="172" t="str">
        <f t="shared" si="22"/>
        <v>3B130</v>
      </c>
      <c r="D115" s="309"/>
      <c r="E115" s="295" t="s">
        <v>302</v>
      </c>
      <c r="F115" s="332"/>
      <c r="G115" s="267" t="s">
        <v>303</v>
      </c>
      <c r="H115" s="186">
        <f>LA_San!H115+LA_Cons!H115</f>
        <v>24139895</v>
      </c>
      <c r="I115" s="229">
        <f>LA_San!I115+LA_Cons!I115</f>
        <v>661133</v>
      </c>
      <c r="J115" s="229">
        <f>LA_San!J115+LA_Cons!J115</f>
        <v>371477</v>
      </c>
      <c r="K115" s="229">
        <f>LA_San!K115+LA_Cons!K115</f>
        <v>10841041</v>
      </c>
      <c r="L115" s="229">
        <f>LA_San!L115+LA_Cons!L115</f>
        <v>27193035</v>
      </c>
      <c r="M115" s="229">
        <f>LA_San!M115+LA_Cons!M115</f>
        <v>96655027</v>
      </c>
      <c r="N115" s="229">
        <f>LA_San!N115+LA_Cons!N115</f>
        <v>408326</v>
      </c>
      <c r="O115" s="229">
        <f>LA_San!O115+LA_Cons!O115</f>
        <v>13996591</v>
      </c>
      <c r="P115" s="229">
        <f>LA_San!P115+LA_Cons!P115</f>
        <v>5454595</v>
      </c>
      <c r="Q115" s="229">
        <f>LA_San!Q115+LA_Cons!Q115</f>
        <v>4864157</v>
      </c>
      <c r="R115" s="229">
        <f>LA_San!R115+LA_Cons!R115</f>
        <v>439411</v>
      </c>
      <c r="S115" s="229">
        <f>LA_San!S115+LA_Cons!S115</f>
        <v>1492268</v>
      </c>
      <c r="T115" s="229">
        <f>LA_San!T115+LA_Cons!T115</f>
        <v>0</v>
      </c>
      <c r="U115" s="226">
        <f t="shared" si="30"/>
        <v>186516956</v>
      </c>
    </row>
    <row r="116" spans="1:21" ht="27">
      <c r="A116" s="150" t="str">
        <f t="shared" si="21"/>
        <v>702</v>
      </c>
      <c r="B116" s="150" t="s">
        <v>74</v>
      </c>
      <c r="C116" s="172" t="str">
        <f t="shared" si="22"/>
        <v>3B140</v>
      </c>
      <c r="D116" s="309"/>
      <c r="E116" s="295" t="s">
        <v>304</v>
      </c>
      <c r="F116" s="332"/>
      <c r="G116" s="267" t="s">
        <v>305</v>
      </c>
      <c r="H116" s="186">
        <f>LA_San!H116+LA_Cons!H116</f>
        <v>666412</v>
      </c>
      <c r="I116" s="229">
        <f>LA_San!I116+LA_Cons!I116</f>
        <v>29</v>
      </c>
      <c r="J116" s="229">
        <f>LA_San!J116+LA_Cons!J116</f>
        <v>11</v>
      </c>
      <c r="K116" s="229">
        <f>LA_San!K116+LA_Cons!K116</f>
        <v>1483</v>
      </c>
      <c r="L116" s="229">
        <f>LA_San!L116+LA_Cons!L116</f>
        <v>1346</v>
      </c>
      <c r="M116" s="229">
        <f>LA_San!M116+LA_Cons!M116</f>
        <v>2434</v>
      </c>
      <c r="N116" s="229">
        <f>LA_San!N116+LA_Cons!N116</f>
        <v>17</v>
      </c>
      <c r="O116" s="229">
        <f>LA_San!O116+LA_Cons!O116</f>
        <v>1380</v>
      </c>
      <c r="P116" s="229">
        <f>LA_San!P116+LA_Cons!P116</f>
        <v>1172</v>
      </c>
      <c r="Q116" s="229">
        <f>LA_San!Q116+LA_Cons!Q116</f>
        <v>166</v>
      </c>
      <c r="R116" s="229">
        <f>LA_San!R116+LA_Cons!R116</f>
        <v>20</v>
      </c>
      <c r="S116" s="229">
        <f>LA_San!S116+LA_Cons!S116</f>
        <v>59</v>
      </c>
      <c r="T116" s="229">
        <f>LA_San!T116+LA_Cons!T116</f>
        <v>0</v>
      </c>
      <c r="U116" s="226">
        <f t="shared" si="30"/>
        <v>674529</v>
      </c>
    </row>
    <row r="117" spans="1:21" ht="27.75" thickBot="1">
      <c r="A117" s="150" t="str">
        <f t="shared" si="21"/>
        <v>702</v>
      </c>
      <c r="B117" s="150" t="s">
        <v>74</v>
      </c>
      <c r="C117" s="172" t="str">
        <f t="shared" si="22"/>
        <v>3B150</v>
      </c>
      <c r="D117" s="333"/>
      <c r="E117" s="334" t="s">
        <v>306</v>
      </c>
      <c r="F117" s="335"/>
      <c r="G117" s="319" t="s">
        <v>307</v>
      </c>
      <c r="H117" s="301">
        <f>LA_San!H117+LA_Cons!H117</f>
        <v>258977</v>
      </c>
      <c r="I117" s="302">
        <f>LA_San!I117+LA_Cons!I117</f>
        <v>4118</v>
      </c>
      <c r="J117" s="302">
        <f>LA_San!J117+LA_Cons!J117</f>
        <v>1775</v>
      </c>
      <c r="K117" s="302">
        <f>LA_San!K117+LA_Cons!K117</f>
        <v>73420</v>
      </c>
      <c r="L117" s="302">
        <f>LA_San!L117+LA_Cons!L117</f>
        <v>198943</v>
      </c>
      <c r="M117" s="302">
        <f>LA_San!M117+LA_Cons!M117</f>
        <v>742815</v>
      </c>
      <c r="N117" s="302">
        <f>LA_San!N117+LA_Cons!N117</f>
        <v>3068</v>
      </c>
      <c r="O117" s="302">
        <f>LA_San!O117+LA_Cons!O117</f>
        <v>90765</v>
      </c>
      <c r="P117" s="302">
        <f>LA_San!P117+LA_Cons!P117</f>
        <v>38763</v>
      </c>
      <c r="Q117" s="302">
        <f>LA_San!Q117+LA_Cons!Q117</f>
        <v>38026</v>
      </c>
      <c r="R117" s="302">
        <f>LA_San!R117+LA_Cons!R117</f>
        <v>2969</v>
      </c>
      <c r="S117" s="302">
        <f>LA_San!S117+LA_Cons!S117</f>
        <v>11544</v>
      </c>
      <c r="T117" s="302">
        <f>LA_San!T117+LA_Cons!T117</f>
        <v>0</v>
      </c>
      <c r="U117" s="303">
        <f t="shared" si="30"/>
        <v>1465183</v>
      </c>
    </row>
    <row r="118" spans="1:21" ht="15" thickBot="1">
      <c r="A118" s="150" t="str">
        <f t="shared" si="21"/>
        <v>702</v>
      </c>
      <c r="B118" s="150" t="s">
        <v>74</v>
      </c>
      <c r="C118" s="172" t="str">
        <f t="shared" si="22"/>
        <v>3C100</v>
      </c>
      <c r="D118" s="336" t="s">
        <v>308</v>
      </c>
      <c r="E118" s="337"/>
      <c r="F118" s="338"/>
      <c r="G118" s="339" t="s">
        <v>309</v>
      </c>
      <c r="H118" s="279">
        <f>LA_San!H118+LA_Cons!H118</f>
        <v>0</v>
      </c>
      <c r="I118" s="340">
        <f>LA_San!I118+LA_Cons!I118</f>
        <v>0</v>
      </c>
      <c r="J118" s="340">
        <f>LA_San!J118+LA_Cons!J118</f>
        <v>0</v>
      </c>
      <c r="K118" s="340">
        <f>LA_San!K118+LA_Cons!K118</f>
        <v>0</v>
      </c>
      <c r="L118" s="340">
        <f>LA_San!L118+LA_Cons!L118</f>
        <v>0</v>
      </c>
      <c r="M118" s="340">
        <f>LA_San!M118+LA_Cons!M118</f>
        <v>0</v>
      </c>
      <c r="N118" s="340">
        <f>LA_San!N118+LA_Cons!N118</f>
        <v>0</v>
      </c>
      <c r="O118" s="340">
        <f>LA_San!O118+LA_Cons!O118</f>
        <v>0</v>
      </c>
      <c r="P118" s="340">
        <f>LA_San!P118+LA_Cons!P118</f>
        <v>0</v>
      </c>
      <c r="Q118" s="340">
        <f>LA_San!Q118+LA_Cons!Q118</f>
        <v>0</v>
      </c>
      <c r="R118" s="340">
        <f>LA_San!R118+LA_Cons!R118</f>
        <v>0</v>
      </c>
      <c r="S118" s="340">
        <f>LA_San!S118+LA_Cons!S118</f>
        <v>0</v>
      </c>
      <c r="T118" s="340">
        <f>LA_San!T118+LA_Cons!T118</f>
        <v>0</v>
      </c>
      <c r="U118" s="210">
        <f t="shared" si="30"/>
        <v>0</v>
      </c>
    </row>
    <row r="119" spans="1:21" ht="15" thickBot="1">
      <c r="A119" s="150" t="str">
        <f t="shared" si="21"/>
        <v>702</v>
      </c>
      <c r="B119" s="150" t="s">
        <v>74</v>
      </c>
      <c r="C119" s="172" t="str">
        <f t="shared" si="22"/>
        <v>3D100</v>
      </c>
      <c r="D119" s="321" t="s">
        <v>310</v>
      </c>
      <c r="E119" s="341"/>
      <c r="F119" s="342"/>
      <c r="G119" s="343" t="s">
        <v>311</v>
      </c>
      <c r="H119" s="279">
        <f>LA_San!H119+LA_Cons!H119</f>
        <v>314991</v>
      </c>
      <c r="I119" s="340">
        <f>LA_San!I119+LA_Cons!I119</f>
        <v>38521</v>
      </c>
      <c r="J119" s="340">
        <f>LA_San!J119+LA_Cons!J119</f>
        <v>8111</v>
      </c>
      <c r="K119" s="340">
        <f>LA_San!K119+LA_Cons!K119</f>
        <v>87386</v>
      </c>
      <c r="L119" s="340">
        <f>LA_San!L119+LA_Cons!L119</f>
        <v>1053936</v>
      </c>
      <c r="M119" s="340">
        <f>LA_San!M119+LA_Cons!M119</f>
        <v>2828816</v>
      </c>
      <c r="N119" s="340">
        <f>LA_San!N119+LA_Cons!N119</f>
        <v>13559</v>
      </c>
      <c r="O119" s="340">
        <f>LA_San!O119+LA_Cons!O119</f>
        <v>853778</v>
      </c>
      <c r="P119" s="340">
        <f>LA_San!P119+LA_Cons!P119</f>
        <v>216222</v>
      </c>
      <c r="Q119" s="340">
        <f>LA_San!Q119+LA_Cons!Q119</f>
        <v>135669</v>
      </c>
      <c r="R119" s="340">
        <f>LA_San!R119+LA_Cons!R119</f>
        <v>16407</v>
      </c>
      <c r="S119" s="340">
        <f>LA_San!S119+LA_Cons!S119</f>
        <v>48845</v>
      </c>
      <c r="T119" s="340">
        <f>LA_San!T119+LA_Cons!T119</f>
        <v>0</v>
      </c>
      <c r="U119" s="210">
        <f t="shared" si="30"/>
        <v>5616241</v>
      </c>
    </row>
    <row r="120" spans="1:21" ht="15" thickBot="1">
      <c r="A120" s="150" t="str">
        <f t="shared" si="21"/>
        <v>702</v>
      </c>
      <c r="B120" s="150" t="s">
        <v>74</v>
      </c>
      <c r="C120" s="172" t="str">
        <f t="shared" si="22"/>
        <v>3E100</v>
      </c>
      <c r="D120" s="336" t="s">
        <v>312</v>
      </c>
      <c r="E120" s="337"/>
      <c r="F120" s="338"/>
      <c r="G120" s="339" t="s">
        <v>313</v>
      </c>
      <c r="H120" s="279">
        <f>LA_San!H120+LA_Cons!H120</f>
        <v>0</v>
      </c>
      <c r="I120" s="340">
        <f>LA_San!I120+LA_Cons!I120</f>
        <v>0</v>
      </c>
      <c r="J120" s="340">
        <f>LA_San!J120+LA_Cons!J120</f>
        <v>0</v>
      </c>
      <c r="K120" s="340">
        <f>LA_San!K120+LA_Cons!K120</f>
        <v>0</v>
      </c>
      <c r="L120" s="340">
        <f>LA_San!L120+LA_Cons!L120</f>
        <v>0</v>
      </c>
      <c r="M120" s="340">
        <f>LA_San!M120+LA_Cons!M120</f>
        <v>0</v>
      </c>
      <c r="N120" s="340">
        <f>LA_San!N120+LA_Cons!N120</f>
        <v>0</v>
      </c>
      <c r="O120" s="340">
        <f>LA_San!O120+LA_Cons!O120</f>
        <v>0</v>
      </c>
      <c r="P120" s="340">
        <f>LA_San!P120+LA_Cons!P120</f>
        <v>0</v>
      </c>
      <c r="Q120" s="340">
        <f>LA_San!Q120+LA_Cons!Q120</f>
        <v>0</v>
      </c>
      <c r="R120" s="340">
        <f>LA_San!R120+LA_Cons!R120</f>
        <v>0</v>
      </c>
      <c r="S120" s="340">
        <f>LA_San!S120+LA_Cons!S120</f>
        <v>0</v>
      </c>
      <c r="T120" s="340">
        <f>LA_San!T120+LA_Cons!T120</f>
        <v>0</v>
      </c>
      <c r="U120" s="210">
        <f t="shared" si="30"/>
        <v>0</v>
      </c>
    </row>
    <row r="121" spans="1:21" ht="15" thickBot="1">
      <c r="A121" s="150" t="str">
        <f t="shared" si="21"/>
        <v>702</v>
      </c>
      <c r="B121" s="150" t="s">
        <v>74</v>
      </c>
      <c r="C121" s="172" t="str">
        <f t="shared" si="22"/>
        <v>3F100</v>
      </c>
      <c r="D121" s="321" t="s">
        <v>314</v>
      </c>
      <c r="E121" s="341"/>
      <c r="F121" s="342"/>
      <c r="G121" s="343" t="s">
        <v>315</v>
      </c>
      <c r="H121" s="279">
        <f>LA_San!H121+LA_Cons!H121</f>
        <v>3496997</v>
      </c>
      <c r="I121" s="340">
        <f>LA_San!I121+LA_Cons!I121</f>
        <v>4756</v>
      </c>
      <c r="J121" s="340">
        <f>LA_San!J121+LA_Cons!J121</f>
        <v>51769</v>
      </c>
      <c r="K121" s="340">
        <f>LA_San!K121+LA_Cons!K121</f>
        <v>483041</v>
      </c>
      <c r="L121" s="340">
        <f>LA_San!L121+LA_Cons!L121</f>
        <v>201340</v>
      </c>
      <c r="M121" s="340">
        <f>LA_San!M121+LA_Cons!M121</f>
        <v>950012</v>
      </c>
      <c r="N121" s="340">
        <f>LA_San!N121+LA_Cons!N121</f>
        <v>3726</v>
      </c>
      <c r="O121" s="340">
        <f>LA_San!O121+LA_Cons!O121</f>
        <v>73874</v>
      </c>
      <c r="P121" s="340">
        <f>LA_San!P121+LA_Cons!P121</f>
        <v>33674</v>
      </c>
      <c r="Q121" s="340">
        <f>LA_San!Q121+LA_Cons!Q121</f>
        <v>30699</v>
      </c>
      <c r="R121" s="340">
        <f>LA_San!R121+LA_Cons!R121</f>
        <v>3917</v>
      </c>
      <c r="S121" s="340">
        <f>LA_San!S121+LA_Cons!S121</f>
        <v>13811</v>
      </c>
      <c r="T121" s="340">
        <f>LA_San!T121+LA_Cons!T121</f>
        <v>0</v>
      </c>
      <c r="U121" s="210">
        <f t="shared" si="30"/>
        <v>5347616</v>
      </c>
    </row>
    <row r="122" spans="1:21" ht="29.25" thickBot="1">
      <c r="A122" s="150" t="str">
        <f t="shared" si="21"/>
        <v>702</v>
      </c>
      <c r="B122" s="150" t="s">
        <v>74</v>
      </c>
      <c r="C122" s="172" t="str">
        <f t="shared" si="22"/>
        <v>3G100</v>
      </c>
      <c r="D122" s="336" t="s">
        <v>316</v>
      </c>
      <c r="E122" s="341"/>
      <c r="F122" s="342"/>
      <c r="G122" s="343" t="s">
        <v>317</v>
      </c>
      <c r="H122" s="279">
        <f>LA_San!H122+LA_Cons!H122</f>
        <v>0</v>
      </c>
      <c r="I122" s="340">
        <f>LA_San!I122+LA_Cons!I122</f>
        <v>0</v>
      </c>
      <c r="J122" s="340">
        <f>LA_San!J122+LA_Cons!J122</f>
        <v>0</v>
      </c>
      <c r="K122" s="340">
        <f>LA_San!K122+LA_Cons!K122</f>
        <v>0</v>
      </c>
      <c r="L122" s="340">
        <f>LA_San!L122+LA_Cons!L122</f>
        <v>0</v>
      </c>
      <c r="M122" s="340">
        <f>LA_San!M122+LA_Cons!M122</f>
        <v>0</v>
      </c>
      <c r="N122" s="340">
        <f>LA_San!N122+LA_Cons!N122</f>
        <v>0</v>
      </c>
      <c r="O122" s="340">
        <f>LA_San!O122+LA_Cons!O122</f>
        <v>0</v>
      </c>
      <c r="P122" s="340">
        <f>LA_San!P122+LA_Cons!P122</f>
        <v>0</v>
      </c>
      <c r="Q122" s="340">
        <f>LA_San!Q122+LA_Cons!Q122</f>
        <v>0</v>
      </c>
      <c r="R122" s="340">
        <f>LA_San!R122+LA_Cons!R122</f>
        <v>0</v>
      </c>
      <c r="S122" s="340">
        <f>LA_San!S122+LA_Cons!S122</f>
        <v>0</v>
      </c>
      <c r="T122" s="340">
        <f>LA_San!T122+LA_Cons!T122</f>
        <v>0</v>
      </c>
      <c r="U122" s="210">
        <f t="shared" si="30"/>
        <v>0</v>
      </c>
    </row>
    <row r="123" spans="1:21" ht="29.25" thickBot="1">
      <c r="A123" s="150" t="str">
        <f t="shared" si="21"/>
        <v>702</v>
      </c>
      <c r="B123" s="150" t="s">
        <v>74</v>
      </c>
      <c r="C123" s="172" t="str">
        <f t="shared" si="22"/>
        <v>3H100</v>
      </c>
      <c r="D123" s="321" t="s">
        <v>318</v>
      </c>
      <c r="E123" s="337"/>
      <c r="F123" s="338"/>
      <c r="G123" s="344" t="s">
        <v>319</v>
      </c>
      <c r="H123" s="279">
        <f>LA_San!H123+LA_Cons!H123</f>
        <v>0</v>
      </c>
      <c r="I123" s="340">
        <f>LA_San!I123+LA_Cons!I123</f>
        <v>0</v>
      </c>
      <c r="J123" s="340">
        <f>LA_San!J123+LA_Cons!J123</f>
        <v>0</v>
      </c>
      <c r="K123" s="340">
        <f>LA_San!K123+LA_Cons!K123</f>
        <v>0</v>
      </c>
      <c r="L123" s="340">
        <f>LA_San!L123+LA_Cons!L123</f>
        <v>0</v>
      </c>
      <c r="M123" s="340">
        <f>LA_San!M123+LA_Cons!M123</f>
        <v>0</v>
      </c>
      <c r="N123" s="340">
        <f>LA_San!N123+LA_Cons!N123</f>
        <v>0</v>
      </c>
      <c r="O123" s="340">
        <f>LA_San!O123+LA_Cons!O123</f>
        <v>0</v>
      </c>
      <c r="P123" s="340">
        <f>LA_San!P123+LA_Cons!P123</f>
        <v>0</v>
      </c>
      <c r="Q123" s="340">
        <f>LA_San!Q123+LA_Cons!Q123</f>
        <v>0</v>
      </c>
      <c r="R123" s="340">
        <f>LA_San!R123+LA_Cons!R123</f>
        <v>0</v>
      </c>
      <c r="S123" s="340">
        <f>LA_San!S123+LA_Cons!S123</f>
        <v>0</v>
      </c>
      <c r="T123" s="340">
        <f>LA_San!T123+LA_Cons!T123</f>
        <v>0</v>
      </c>
      <c r="U123" s="210">
        <f t="shared" si="30"/>
        <v>0</v>
      </c>
    </row>
    <row r="124" spans="1:21" ht="16.5" thickBot="1">
      <c r="A124" s="150" t="str">
        <f t="shared" si="21"/>
        <v>702</v>
      </c>
      <c r="B124" s="150" t="s">
        <v>74</v>
      </c>
      <c r="C124" s="172">
        <f t="shared" si="22"/>
        <v>39999</v>
      </c>
      <c r="D124" s="345">
        <v>39999</v>
      </c>
      <c r="E124" s="342"/>
      <c r="F124" s="322"/>
      <c r="G124" s="346" t="s">
        <v>320</v>
      </c>
      <c r="H124" s="347">
        <f>H123+H122+H121+H1161+H120+H119+H118+H112+H107</f>
        <v>33202992</v>
      </c>
      <c r="I124" s="347">
        <f aca="true" t="shared" si="33" ref="I124:T124">I123+I122+I121+I1161+I120+I119+I118+I112+I107</f>
        <v>903161</v>
      </c>
      <c r="J124" s="347">
        <f t="shared" si="33"/>
        <v>598956</v>
      </c>
      <c r="K124" s="347">
        <f t="shared" si="33"/>
        <v>14530534</v>
      </c>
      <c r="L124" s="347">
        <f t="shared" si="33"/>
        <v>34778982</v>
      </c>
      <c r="M124" s="347">
        <f t="shared" si="33"/>
        <v>122413704</v>
      </c>
      <c r="N124" s="347">
        <f t="shared" si="33"/>
        <v>524592</v>
      </c>
      <c r="O124" s="347">
        <f t="shared" si="33"/>
        <v>19384801</v>
      </c>
      <c r="P124" s="347">
        <f t="shared" si="33"/>
        <v>7650299</v>
      </c>
      <c r="Q124" s="347">
        <f t="shared" si="33"/>
        <v>6334537</v>
      </c>
      <c r="R124" s="347">
        <f t="shared" si="33"/>
        <v>571889</v>
      </c>
      <c r="S124" s="347">
        <f t="shared" si="33"/>
        <v>1917597</v>
      </c>
      <c r="T124" s="347">
        <f t="shared" si="33"/>
        <v>0</v>
      </c>
      <c r="U124" s="210">
        <f t="shared" si="30"/>
        <v>242812044</v>
      </c>
    </row>
    <row r="125" spans="1:21" ht="16.5" thickBot="1">
      <c r="A125" s="150" t="str">
        <f t="shared" si="21"/>
        <v>702</v>
      </c>
      <c r="B125" s="150" t="s">
        <v>74</v>
      </c>
      <c r="C125" s="172" t="str">
        <f t="shared" si="22"/>
        <v>48888</v>
      </c>
      <c r="D125" s="348" t="s">
        <v>321</v>
      </c>
      <c r="E125" s="329"/>
      <c r="F125" s="322"/>
      <c r="G125" s="346" t="s">
        <v>322</v>
      </c>
      <c r="H125" s="279">
        <f>LA_San!H125+LA_Cons!H125</f>
        <v>0</v>
      </c>
      <c r="I125" s="340">
        <f>LA_San!I125+LA_Cons!I125</f>
        <v>0</v>
      </c>
      <c r="J125" s="340">
        <f>LA_San!J125+LA_Cons!J125</f>
        <v>0</v>
      </c>
      <c r="K125" s="340">
        <f>LA_San!K125+LA_Cons!K125</f>
        <v>0</v>
      </c>
      <c r="L125" s="340">
        <f>LA_San!L125+LA_Cons!L125</f>
        <v>0</v>
      </c>
      <c r="M125" s="340">
        <f>LA_San!M125+LA_Cons!M125</f>
        <v>0</v>
      </c>
      <c r="N125" s="340">
        <f>LA_San!N125+LA_Cons!N125</f>
        <v>0</v>
      </c>
      <c r="O125" s="340">
        <f>LA_San!O125+LA_Cons!O125</f>
        <v>0</v>
      </c>
      <c r="P125" s="340">
        <f>LA_San!P125+LA_Cons!P125</f>
        <v>0</v>
      </c>
      <c r="Q125" s="340">
        <f>LA_San!Q125+LA_Cons!Q125</f>
        <v>0</v>
      </c>
      <c r="R125" s="340">
        <f>LA_San!R125+LA_Cons!R125</f>
        <v>0</v>
      </c>
      <c r="S125" s="340">
        <f>LA_San!S125+LA_Cons!S125</f>
        <v>0</v>
      </c>
      <c r="T125" s="340">
        <f>LA_San!T125+LA_Cons!T125</f>
        <v>0</v>
      </c>
      <c r="U125" s="210">
        <f t="shared" si="30"/>
        <v>0</v>
      </c>
    </row>
    <row r="126" spans="1:21" ht="16.5" thickBot="1">
      <c r="A126" s="150" t="str">
        <f t="shared" si="21"/>
        <v>702</v>
      </c>
      <c r="B126" s="150" t="s">
        <v>74</v>
      </c>
      <c r="C126" s="172">
        <f t="shared" si="22"/>
        <v>49999</v>
      </c>
      <c r="D126" s="349">
        <v>49999</v>
      </c>
      <c r="E126" s="349"/>
      <c r="F126" s="350"/>
      <c r="G126" s="351" t="s">
        <v>323</v>
      </c>
      <c r="H126" s="352">
        <f aca="true" t="shared" si="34" ref="H126:T126">H125+H124+H105+H33</f>
        <v>78503840</v>
      </c>
      <c r="I126" s="352">
        <f t="shared" si="34"/>
        <v>1415028</v>
      </c>
      <c r="J126" s="352">
        <f t="shared" si="34"/>
        <v>3702361</v>
      </c>
      <c r="K126" s="352">
        <f t="shared" si="34"/>
        <v>44199883</v>
      </c>
      <c r="L126" s="352">
        <f t="shared" si="34"/>
        <v>53411507</v>
      </c>
      <c r="M126" s="352">
        <f t="shared" si="34"/>
        <v>187288060</v>
      </c>
      <c r="N126" s="352">
        <f t="shared" si="34"/>
        <v>809988</v>
      </c>
      <c r="O126" s="352">
        <f t="shared" si="34"/>
        <v>28160111</v>
      </c>
      <c r="P126" s="352">
        <f t="shared" si="34"/>
        <v>15468269</v>
      </c>
      <c r="Q126" s="352">
        <f t="shared" si="34"/>
        <v>9659665</v>
      </c>
      <c r="R126" s="352">
        <f t="shared" si="34"/>
        <v>887905</v>
      </c>
      <c r="S126" s="352">
        <f t="shared" si="34"/>
        <v>3271737</v>
      </c>
      <c r="T126" s="352">
        <f t="shared" si="34"/>
        <v>0</v>
      </c>
      <c r="U126" s="210">
        <f t="shared" si="30"/>
        <v>426778354</v>
      </c>
    </row>
  </sheetData>
  <sheetProtection password="A01C" sheet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D3">
      <pane xSplit="4" ySplit="4" topLeftCell="K69" activePane="bottomRight" state="frozen"/>
      <selection pane="topLeft" activeCell="D3" sqref="D3"/>
      <selection pane="topRight" activeCell="H3" sqref="H3"/>
      <selection pane="bottomLeft" activeCell="D7" sqref="D7"/>
      <selection pane="bottomRight" activeCell="Q72" sqref="Q72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73" t="s">
        <v>95</v>
      </c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</row>
    <row r="4" spans="7:21" ht="13.5" thickBot="1">
      <c r="G4" s="674" t="s">
        <v>96</v>
      </c>
      <c r="H4" s="675"/>
      <c r="I4" s="675"/>
      <c r="J4" s="675"/>
      <c r="K4" s="676"/>
      <c r="L4" s="3"/>
      <c r="M4" s="674" t="s">
        <v>97</v>
      </c>
      <c r="N4" s="675"/>
      <c r="O4" s="675"/>
      <c r="P4" s="675"/>
      <c r="Q4" s="675"/>
      <c r="R4" s="676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702</v>
      </c>
      <c r="L6" s="3"/>
      <c r="M6" s="14" t="s">
        <v>101</v>
      </c>
      <c r="N6" s="15"/>
      <c r="O6" s="16"/>
      <c r="P6" s="16"/>
      <c r="Q6" s="100" t="str">
        <f>Info!B3</f>
        <v>2020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45" t="s">
        <v>102</v>
      </c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</row>
    <row r="9" spans="4:21" ht="13.5" thickBot="1">
      <c r="D9" s="677"/>
      <c r="E9" s="678"/>
      <c r="F9" s="679"/>
      <c r="G9" s="683" t="s">
        <v>103</v>
      </c>
      <c r="H9" s="660" t="s">
        <v>104</v>
      </c>
      <c r="I9" s="661"/>
      <c r="J9" s="660" t="s">
        <v>105</v>
      </c>
      <c r="K9" s="661"/>
      <c r="L9" s="661"/>
      <c r="M9" s="660" t="s">
        <v>106</v>
      </c>
      <c r="N9" s="661"/>
      <c r="O9" s="661"/>
      <c r="P9" s="662"/>
      <c r="Q9" s="663" t="s">
        <v>89</v>
      </c>
      <c r="R9" s="658" t="s">
        <v>90</v>
      </c>
      <c r="S9" s="663" t="s">
        <v>91</v>
      </c>
      <c r="T9" s="658" t="s">
        <v>92</v>
      </c>
      <c r="U9" s="665" t="s">
        <v>93</v>
      </c>
    </row>
    <row r="10" spans="4:21" ht="50.25" customHeight="1" thickBot="1">
      <c r="D10" s="680"/>
      <c r="E10" s="681"/>
      <c r="F10" s="682"/>
      <c r="G10" s="684"/>
      <c r="H10" s="388" t="s">
        <v>80</v>
      </c>
      <c r="I10" s="69" t="s">
        <v>81</v>
      </c>
      <c r="J10" s="386" t="s">
        <v>82</v>
      </c>
      <c r="K10" s="69" t="s">
        <v>83</v>
      </c>
      <c r="L10" s="385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64"/>
      <c r="R10" s="659"/>
      <c r="S10" s="664"/>
      <c r="T10" s="659"/>
      <c r="U10" s="666"/>
    </row>
    <row r="11" spans="1:21" ht="30" customHeight="1" hidden="1" thickBot="1">
      <c r="A11" s="103" t="s">
        <v>324</v>
      </c>
      <c r="B11" s="103" t="s">
        <v>325</v>
      </c>
      <c r="C11" s="399" t="s">
        <v>326</v>
      </c>
      <c r="D11" s="384"/>
      <c r="E11" s="384"/>
      <c r="F11" s="384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91"/>
    </row>
    <row r="12" spans="1:21" ht="30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91"/>
    </row>
    <row r="13" spans="1:21" ht="30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91"/>
    </row>
    <row r="14" spans="1:21" ht="30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91"/>
    </row>
    <row r="15" spans="4:21" ht="17.25" customHeight="1" thickBot="1">
      <c r="D15" s="667" t="s">
        <v>107</v>
      </c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9"/>
    </row>
    <row r="16" spans="1:21" s="27" customFormat="1" ht="49.5" customHeight="1">
      <c r="A16" s="1" t="str">
        <f>$K$6</f>
        <v>702</v>
      </c>
      <c r="B16" s="103" t="s">
        <v>341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112">
        <f>H17+H18</f>
        <v>1589064</v>
      </c>
      <c r="I16" s="113">
        <f aca="true" t="shared" si="0" ref="I16:R16">I17+I18</f>
        <v>12161</v>
      </c>
      <c r="J16" s="113">
        <f t="shared" si="0"/>
        <v>8107</v>
      </c>
      <c r="K16" s="113">
        <f t="shared" si="0"/>
        <v>429696</v>
      </c>
      <c r="L16" s="113">
        <f t="shared" si="0"/>
        <v>232063</v>
      </c>
      <c r="M16" s="113">
        <f t="shared" si="0"/>
        <v>1548527</v>
      </c>
      <c r="N16" s="113">
        <f t="shared" si="0"/>
        <v>0</v>
      </c>
      <c r="O16" s="113">
        <f t="shared" si="0"/>
        <v>113505</v>
      </c>
      <c r="P16" s="113">
        <f t="shared" si="0"/>
        <v>85128</v>
      </c>
      <c r="Q16" s="113">
        <f t="shared" si="0"/>
        <v>32430</v>
      </c>
      <c r="R16" s="113">
        <f t="shared" si="0"/>
        <v>0</v>
      </c>
      <c r="S16" s="113">
        <f>S17+S18</f>
        <v>4054</v>
      </c>
      <c r="T16" s="457">
        <f>T17+T18</f>
        <v>0</v>
      </c>
      <c r="U16" s="454">
        <f aca="true" t="shared" si="1" ref="U16:U33">SUM(H16:T16)</f>
        <v>4054735</v>
      </c>
    </row>
    <row r="17" spans="1:21" s="27" customFormat="1" ht="14.25">
      <c r="A17" s="1" t="str">
        <f aca="true" t="shared" si="2" ref="A17:A80">$K$6</f>
        <v>702</v>
      </c>
      <c r="B17" s="103" t="s">
        <v>341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114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49"/>
      <c r="U17" s="455">
        <f t="shared" si="1"/>
        <v>0</v>
      </c>
    </row>
    <row r="18" spans="1:21" s="27" customFormat="1" ht="27.75" thickBot="1">
      <c r="A18" s="1" t="str">
        <f t="shared" si="2"/>
        <v>702</v>
      </c>
      <c r="B18" s="103" t="s">
        <v>341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485">
        <v>1589064</v>
      </c>
      <c r="I18" s="486">
        <v>12161</v>
      </c>
      <c r="J18" s="486">
        <v>8107</v>
      </c>
      <c r="K18" s="486">
        <v>429696</v>
      </c>
      <c r="L18" s="486">
        <v>232063</v>
      </c>
      <c r="M18" s="486">
        <v>1548527</v>
      </c>
      <c r="N18" s="486"/>
      <c r="O18" s="486">
        <v>113505</v>
      </c>
      <c r="P18" s="486">
        <v>85128</v>
      </c>
      <c r="Q18" s="486">
        <v>32430</v>
      </c>
      <c r="R18" s="486"/>
      <c r="S18" s="486">
        <v>4054</v>
      </c>
      <c r="T18" s="487"/>
      <c r="U18" s="456">
        <f t="shared" si="1"/>
        <v>4054735</v>
      </c>
    </row>
    <row r="19" spans="1:21" s="27" customFormat="1" ht="29.25" thickBot="1">
      <c r="A19" s="1" t="str">
        <f t="shared" si="2"/>
        <v>702</v>
      </c>
      <c r="B19" s="103" t="s">
        <v>341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491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3"/>
      <c r="U19" s="464">
        <f t="shared" si="1"/>
        <v>0</v>
      </c>
    </row>
    <row r="20" spans="1:21" s="27" customFormat="1" ht="29.25" thickBot="1">
      <c r="A20" s="1" t="str">
        <f t="shared" si="2"/>
        <v>702</v>
      </c>
      <c r="B20" s="103" t="s">
        <v>341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491">
        <v>24926</v>
      </c>
      <c r="I20" s="492">
        <v>39457</v>
      </c>
      <c r="J20" s="492">
        <v>5103</v>
      </c>
      <c r="K20" s="492">
        <v>24691</v>
      </c>
      <c r="L20" s="492">
        <v>378110</v>
      </c>
      <c r="M20" s="492">
        <v>1662578</v>
      </c>
      <c r="N20" s="492">
        <v>7763</v>
      </c>
      <c r="O20" s="492">
        <v>265990</v>
      </c>
      <c r="P20" s="492">
        <v>291256</v>
      </c>
      <c r="Q20" s="492">
        <v>80945</v>
      </c>
      <c r="R20" s="492">
        <v>8268</v>
      </c>
      <c r="S20" s="492">
        <v>27760</v>
      </c>
      <c r="T20" s="493"/>
      <c r="U20" s="464">
        <f t="shared" si="1"/>
        <v>2816847</v>
      </c>
    </row>
    <row r="21" spans="1:21" s="27" customFormat="1" ht="15" thickBot="1">
      <c r="A21" s="1" t="str">
        <f t="shared" si="2"/>
        <v>702</v>
      </c>
      <c r="B21" s="103" t="s">
        <v>341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491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3"/>
      <c r="U21" s="464">
        <f t="shared" si="1"/>
        <v>0</v>
      </c>
    </row>
    <row r="22" spans="1:21" s="27" customFormat="1" ht="29.25" thickBot="1">
      <c r="A22" s="1" t="str">
        <f t="shared" si="2"/>
        <v>702</v>
      </c>
      <c r="B22" s="103" t="s">
        <v>341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491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3"/>
      <c r="U22" s="464">
        <f t="shared" si="1"/>
        <v>0</v>
      </c>
    </row>
    <row r="23" spans="1:21" s="27" customFormat="1" ht="57">
      <c r="A23" s="1" t="str">
        <f t="shared" si="2"/>
        <v>702</v>
      </c>
      <c r="B23" s="103" t="s">
        <v>341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599">
        <f aca="true" t="shared" si="4" ref="H23:T23">H24+H28</f>
        <v>102992</v>
      </c>
      <c r="I23" s="600">
        <f t="shared" si="4"/>
        <v>1967</v>
      </c>
      <c r="J23" s="600">
        <f t="shared" si="4"/>
        <v>754</v>
      </c>
      <c r="K23" s="600">
        <f t="shared" si="4"/>
        <v>114451</v>
      </c>
      <c r="L23" s="600">
        <f t="shared" si="4"/>
        <v>71091</v>
      </c>
      <c r="M23" s="600">
        <f t="shared" si="4"/>
        <v>257406</v>
      </c>
      <c r="N23" s="600">
        <f t="shared" si="4"/>
        <v>1206</v>
      </c>
      <c r="O23" s="600">
        <f t="shared" si="4"/>
        <v>65916</v>
      </c>
      <c r="P23" s="600">
        <f t="shared" si="4"/>
        <v>17683</v>
      </c>
      <c r="Q23" s="600">
        <f t="shared" si="4"/>
        <v>27460</v>
      </c>
      <c r="R23" s="600">
        <f t="shared" si="4"/>
        <v>840</v>
      </c>
      <c r="S23" s="600">
        <f t="shared" si="4"/>
        <v>4210</v>
      </c>
      <c r="T23" s="601">
        <f t="shared" si="4"/>
        <v>0</v>
      </c>
      <c r="U23" s="454">
        <f t="shared" si="1"/>
        <v>665976</v>
      </c>
    </row>
    <row r="24" spans="1:21" s="27" customFormat="1" ht="14.25">
      <c r="A24" s="1" t="str">
        <f t="shared" si="2"/>
        <v>702</v>
      </c>
      <c r="B24" s="103" t="s">
        <v>341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110">
        <f aca="true" t="shared" si="5" ref="H24:T24">SUM(H25:H27)</f>
        <v>102992</v>
      </c>
      <c r="I24" s="412">
        <f t="shared" si="5"/>
        <v>1967</v>
      </c>
      <c r="J24" s="412">
        <f t="shared" si="5"/>
        <v>754</v>
      </c>
      <c r="K24" s="412">
        <f t="shared" si="5"/>
        <v>114451</v>
      </c>
      <c r="L24" s="412">
        <f t="shared" si="5"/>
        <v>71091</v>
      </c>
      <c r="M24" s="412">
        <f t="shared" si="5"/>
        <v>257406</v>
      </c>
      <c r="N24" s="412">
        <f t="shared" si="5"/>
        <v>1206</v>
      </c>
      <c r="O24" s="412">
        <f t="shared" si="5"/>
        <v>65916</v>
      </c>
      <c r="P24" s="412">
        <f t="shared" si="5"/>
        <v>17683</v>
      </c>
      <c r="Q24" s="412">
        <f t="shared" si="5"/>
        <v>27460</v>
      </c>
      <c r="R24" s="412">
        <f t="shared" si="5"/>
        <v>840</v>
      </c>
      <c r="S24" s="412">
        <f t="shared" si="5"/>
        <v>4210</v>
      </c>
      <c r="T24" s="458">
        <f t="shared" si="5"/>
        <v>0</v>
      </c>
      <c r="U24" s="455">
        <f t="shared" si="1"/>
        <v>665976</v>
      </c>
    </row>
    <row r="25" spans="1:21" s="27" customFormat="1" ht="27.75" customHeight="1">
      <c r="A25" s="1" t="str">
        <f t="shared" si="2"/>
        <v>702</v>
      </c>
      <c r="B25" s="103" t="s">
        <v>341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111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51"/>
      <c r="U25" s="455">
        <f t="shared" si="1"/>
        <v>0</v>
      </c>
    </row>
    <row r="26" spans="1:21" s="27" customFormat="1" ht="24">
      <c r="A26" s="1" t="str">
        <f t="shared" si="2"/>
        <v>702</v>
      </c>
      <c r="B26" s="103" t="s">
        <v>341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111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51"/>
      <c r="U26" s="455">
        <f t="shared" si="1"/>
        <v>0</v>
      </c>
    </row>
    <row r="27" spans="1:21" s="27" customFormat="1" ht="14.25">
      <c r="A27" s="1" t="str">
        <f t="shared" si="2"/>
        <v>702</v>
      </c>
      <c r="B27" s="103" t="s">
        <v>341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111">
        <v>102992</v>
      </c>
      <c r="I27" s="413">
        <v>1967</v>
      </c>
      <c r="J27" s="413">
        <v>754</v>
      </c>
      <c r="K27" s="413">
        <v>114451</v>
      </c>
      <c r="L27" s="413">
        <v>71091</v>
      </c>
      <c r="M27" s="413">
        <v>257406</v>
      </c>
      <c r="N27" s="413">
        <v>1206</v>
      </c>
      <c r="O27" s="413">
        <v>65916</v>
      </c>
      <c r="P27" s="413">
        <v>17683</v>
      </c>
      <c r="Q27" s="413">
        <v>27460</v>
      </c>
      <c r="R27" s="413">
        <v>840</v>
      </c>
      <c r="S27" s="413">
        <v>4210</v>
      </c>
      <c r="T27" s="451"/>
      <c r="U27" s="455">
        <f t="shared" si="1"/>
        <v>665976</v>
      </c>
    </row>
    <row r="28" spans="1:21" s="27" customFormat="1" ht="40.5">
      <c r="A28" s="1" t="str">
        <f t="shared" si="2"/>
        <v>702</v>
      </c>
      <c r="B28" s="103" t="s">
        <v>341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602">
        <f aca="true" t="shared" si="6" ref="H28:T28">H29+H30</f>
        <v>0</v>
      </c>
      <c r="I28" s="603">
        <f t="shared" si="6"/>
        <v>0</v>
      </c>
      <c r="J28" s="603">
        <f t="shared" si="6"/>
        <v>0</v>
      </c>
      <c r="K28" s="603">
        <f t="shared" si="6"/>
        <v>0</v>
      </c>
      <c r="L28" s="603">
        <f t="shared" si="6"/>
        <v>0</v>
      </c>
      <c r="M28" s="603">
        <f t="shared" si="6"/>
        <v>0</v>
      </c>
      <c r="N28" s="603">
        <f t="shared" si="6"/>
        <v>0</v>
      </c>
      <c r="O28" s="603">
        <f t="shared" si="6"/>
        <v>0</v>
      </c>
      <c r="P28" s="603">
        <f t="shared" si="6"/>
        <v>0</v>
      </c>
      <c r="Q28" s="603">
        <f t="shared" si="6"/>
        <v>0</v>
      </c>
      <c r="R28" s="603">
        <f t="shared" si="6"/>
        <v>0</v>
      </c>
      <c r="S28" s="603">
        <f t="shared" si="6"/>
        <v>0</v>
      </c>
      <c r="T28" s="604">
        <f t="shared" si="6"/>
        <v>0</v>
      </c>
      <c r="U28" s="455">
        <f t="shared" si="1"/>
        <v>0</v>
      </c>
    </row>
    <row r="29" spans="1:21" s="27" customFormat="1" ht="12.75">
      <c r="A29" s="1" t="str">
        <f t="shared" si="2"/>
        <v>702</v>
      </c>
      <c r="B29" s="103" t="s">
        <v>341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111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51"/>
      <c r="U29" s="455">
        <f t="shared" si="1"/>
        <v>0</v>
      </c>
    </row>
    <row r="30" spans="1:21" s="27" customFormat="1" ht="13.5" thickBot="1">
      <c r="A30" s="1" t="str">
        <f t="shared" si="2"/>
        <v>702</v>
      </c>
      <c r="B30" s="103" t="s">
        <v>341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476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8"/>
      <c r="U30" s="456">
        <f t="shared" si="1"/>
        <v>0</v>
      </c>
    </row>
    <row r="31" spans="1:21" ht="15" thickBot="1">
      <c r="A31" s="1" t="str">
        <f t="shared" si="2"/>
        <v>702</v>
      </c>
      <c r="B31" s="103" t="s">
        <v>341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118">
        <v>1582</v>
      </c>
      <c r="I31" s="361">
        <v>10163</v>
      </c>
      <c r="J31" s="361">
        <v>26121</v>
      </c>
      <c r="K31" s="361">
        <v>416217</v>
      </c>
      <c r="L31" s="361">
        <v>229504</v>
      </c>
      <c r="M31" s="361">
        <v>611473</v>
      </c>
      <c r="N31" s="361">
        <v>3590</v>
      </c>
      <c r="O31" s="361">
        <v>29095</v>
      </c>
      <c r="P31" s="361">
        <v>380107</v>
      </c>
      <c r="Q31" s="361">
        <v>28921</v>
      </c>
      <c r="R31" s="361">
        <v>3314</v>
      </c>
      <c r="S31" s="361">
        <v>16069</v>
      </c>
      <c r="T31" s="498"/>
      <c r="U31" s="464">
        <f t="shared" si="1"/>
        <v>1756156</v>
      </c>
    </row>
    <row r="32" spans="1:21" ht="15" thickBot="1">
      <c r="A32" s="1" t="str">
        <f t="shared" si="2"/>
        <v>702</v>
      </c>
      <c r="B32" s="103" t="s">
        <v>341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118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498"/>
      <c r="U32" s="464">
        <f t="shared" si="1"/>
        <v>0</v>
      </c>
    </row>
    <row r="33" spans="1:21" ht="32.25" thickBot="1">
      <c r="A33" s="1" t="str">
        <f t="shared" si="2"/>
        <v>702</v>
      </c>
      <c r="B33" s="103" t="s">
        <v>341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472">
        <f>H32+H31+H23+H22+H21+H20+H19+H16</f>
        <v>1718564</v>
      </c>
      <c r="I33" s="473">
        <f aca="true" t="shared" si="7" ref="I33:T33">I32+I31+I23+I22+I21+I20+I19+I16</f>
        <v>63748</v>
      </c>
      <c r="J33" s="473">
        <f t="shared" si="7"/>
        <v>40085</v>
      </c>
      <c r="K33" s="473">
        <f t="shared" si="7"/>
        <v>985055</v>
      </c>
      <c r="L33" s="473">
        <f t="shared" si="7"/>
        <v>910768</v>
      </c>
      <c r="M33" s="473">
        <f t="shared" si="7"/>
        <v>4079984</v>
      </c>
      <c r="N33" s="473">
        <f t="shared" si="7"/>
        <v>12559</v>
      </c>
      <c r="O33" s="473">
        <f t="shared" si="7"/>
        <v>474506</v>
      </c>
      <c r="P33" s="473">
        <f t="shared" si="7"/>
        <v>774174</v>
      </c>
      <c r="Q33" s="473">
        <f t="shared" si="7"/>
        <v>169756</v>
      </c>
      <c r="R33" s="473">
        <f t="shared" si="7"/>
        <v>12422</v>
      </c>
      <c r="S33" s="473">
        <f t="shared" si="7"/>
        <v>52093</v>
      </c>
      <c r="T33" s="474">
        <f t="shared" si="7"/>
        <v>0</v>
      </c>
      <c r="U33" s="502">
        <f t="shared" si="1"/>
        <v>9293714</v>
      </c>
    </row>
    <row r="34" spans="1:21" ht="17.25" thickBot="1">
      <c r="A34" s="1" t="str">
        <f t="shared" si="2"/>
        <v>702</v>
      </c>
      <c r="B34" s="103" t="s">
        <v>341</v>
      </c>
      <c r="C34" s="172"/>
      <c r="D34" s="670" t="s">
        <v>143</v>
      </c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2"/>
    </row>
    <row r="35" spans="1:21" ht="14.25">
      <c r="A35" s="1" t="str">
        <f t="shared" si="2"/>
        <v>702</v>
      </c>
      <c r="B35" s="103" t="s">
        <v>341</v>
      </c>
      <c r="C35" s="172" t="str">
        <f t="shared" si="3"/>
        <v>2A100</v>
      </c>
      <c r="D35" s="416" t="s">
        <v>144</v>
      </c>
      <c r="E35" s="417"/>
      <c r="F35" s="417"/>
      <c r="G35" s="441" t="s">
        <v>145</v>
      </c>
      <c r="H35" s="119">
        <f aca="true" t="shared" si="8" ref="H35:T35">H36+H43+H49</f>
        <v>37303</v>
      </c>
      <c r="I35" s="104">
        <f t="shared" si="8"/>
        <v>3947</v>
      </c>
      <c r="J35" s="104">
        <f t="shared" si="8"/>
        <v>8</v>
      </c>
      <c r="K35" s="104">
        <f t="shared" si="8"/>
        <v>579811</v>
      </c>
      <c r="L35" s="104">
        <f t="shared" si="8"/>
        <v>99194</v>
      </c>
      <c r="M35" s="104">
        <f t="shared" si="8"/>
        <v>964</v>
      </c>
      <c r="N35" s="104">
        <f t="shared" si="8"/>
        <v>15</v>
      </c>
      <c r="O35" s="104">
        <f t="shared" si="8"/>
        <v>1226</v>
      </c>
      <c r="P35" s="104">
        <f t="shared" si="8"/>
        <v>1669</v>
      </c>
      <c r="Q35" s="104">
        <f t="shared" si="8"/>
        <v>10471</v>
      </c>
      <c r="R35" s="104">
        <f t="shared" si="8"/>
        <v>14</v>
      </c>
      <c r="S35" s="104">
        <f t="shared" si="8"/>
        <v>40</v>
      </c>
      <c r="T35" s="445">
        <f t="shared" si="8"/>
        <v>0</v>
      </c>
      <c r="U35" s="454">
        <f aca="true" t="shared" si="9" ref="U35:U66">SUM(H35:T35)</f>
        <v>734662</v>
      </c>
    </row>
    <row r="36" spans="1:21" ht="13.5">
      <c r="A36" s="1" t="str">
        <f t="shared" si="2"/>
        <v>702</v>
      </c>
      <c r="B36" s="103" t="s">
        <v>341</v>
      </c>
      <c r="C36" s="172" t="str">
        <f t="shared" si="3"/>
        <v>2A110</v>
      </c>
      <c r="D36" s="434"/>
      <c r="E36" s="409" t="s">
        <v>146</v>
      </c>
      <c r="F36" s="430"/>
      <c r="G36" s="442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2.75">
      <c r="A37" s="1" t="str">
        <f t="shared" si="2"/>
        <v>702</v>
      </c>
      <c r="B37" s="103" t="s">
        <v>341</v>
      </c>
      <c r="C37" s="172" t="str">
        <f t="shared" si="3"/>
        <v>2A111</v>
      </c>
      <c r="D37" s="424"/>
      <c r="E37" s="402"/>
      <c r="F37" s="402" t="s">
        <v>148</v>
      </c>
      <c r="G37" s="415" t="s">
        <v>149</v>
      </c>
      <c r="H37" s="117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447"/>
      <c r="U37" s="455">
        <f t="shared" si="9"/>
        <v>0</v>
      </c>
    </row>
    <row r="38" spans="1:21" ht="12.75">
      <c r="A38" s="1" t="str">
        <f t="shared" si="2"/>
        <v>702</v>
      </c>
      <c r="B38" s="103" t="s">
        <v>341</v>
      </c>
      <c r="C38" s="172" t="str">
        <f t="shared" si="3"/>
        <v>2A112</v>
      </c>
      <c r="D38" s="424"/>
      <c r="E38" s="402"/>
      <c r="F38" s="402" t="s">
        <v>150</v>
      </c>
      <c r="G38" s="415" t="s">
        <v>151</v>
      </c>
      <c r="H38" s="117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447"/>
      <c r="U38" s="455">
        <f t="shared" si="9"/>
        <v>0</v>
      </c>
    </row>
    <row r="39" spans="1:21" ht="24">
      <c r="A39" s="1" t="str">
        <f t="shared" si="2"/>
        <v>702</v>
      </c>
      <c r="B39" s="103" t="s">
        <v>341</v>
      </c>
      <c r="C39" s="172" t="str">
        <f t="shared" si="3"/>
        <v>2A113</v>
      </c>
      <c r="D39" s="424"/>
      <c r="E39" s="402"/>
      <c r="F39" s="402" t="s">
        <v>152</v>
      </c>
      <c r="G39" s="415" t="s">
        <v>153</v>
      </c>
      <c r="H39" s="117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447"/>
      <c r="U39" s="455">
        <f t="shared" si="9"/>
        <v>0</v>
      </c>
    </row>
    <row r="40" spans="1:21" ht="12.75">
      <c r="A40" s="1" t="str">
        <f t="shared" si="2"/>
        <v>702</v>
      </c>
      <c r="B40" s="103" t="s">
        <v>341</v>
      </c>
      <c r="C40" s="172" t="str">
        <f t="shared" si="3"/>
        <v>2A114</v>
      </c>
      <c r="D40" s="424"/>
      <c r="E40" s="402"/>
      <c r="F40" s="402" t="s">
        <v>154</v>
      </c>
      <c r="G40" s="415" t="s">
        <v>155</v>
      </c>
      <c r="H40" s="11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447"/>
      <c r="U40" s="455">
        <f t="shared" si="9"/>
        <v>0</v>
      </c>
    </row>
    <row r="41" spans="1:21" ht="12.75">
      <c r="A41" s="1" t="str">
        <f t="shared" si="2"/>
        <v>702</v>
      </c>
      <c r="B41" s="103" t="s">
        <v>341</v>
      </c>
      <c r="C41" s="172" t="str">
        <f t="shared" si="3"/>
        <v>2A115</v>
      </c>
      <c r="D41" s="424"/>
      <c r="E41" s="402"/>
      <c r="F41" s="402" t="s">
        <v>156</v>
      </c>
      <c r="G41" s="443" t="s">
        <v>157</v>
      </c>
      <c r="H41" s="117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447"/>
      <c r="U41" s="455">
        <f t="shared" si="9"/>
        <v>0</v>
      </c>
    </row>
    <row r="42" spans="1:21" ht="12.75">
      <c r="A42" s="1" t="str">
        <f t="shared" si="2"/>
        <v>702</v>
      </c>
      <c r="B42" s="103" t="s">
        <v>341</v>
      </c>
      <c r="C42" s="172" t="str">
        <f t="shared" si="3"/>
        <v>2A116</v>
      </c>
      <c r="D42" s="424"/>
      <c r="E42" s="402"/>
      <c r="F42" s="402" t="s">
        <v>158</v>
      </c>
      <c r="G42" s="415" t="s">
        <v>159</v>
      </c>
      <c r="H42" s="117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447"/>
      <c r="U42" s="455">
        <f t="shared" si="9"/>
        <v>0</v>
      </c>
    </row>
    <row r="43" spans="1:21" ht="13.5">
      <c r="A43" s="1" t="str">
        <f t="shared" si="2"/>
        <v>702</v>
      </c>
      <c r="B43" s="103" t="s">
        <v>341</v>
      </c>
      <c r="C43" s="172" t="str">
        <f t="shared" si="3"/>
        <v>2A120</v>
      </c>
      <c r="D43" s="434"/>
      <c r="E43" s="409" t="s">
        <v>160</v>
      </c>
      <c r="F43" s="402"/>
      <c r="G43" s="442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2.75">
      <c r="A44" s="1" t="str">
        <f t="shared" si="2"/>
        <v>702</v>
      </c>
      <c r="B44" s="103" t="s">
        <v>341</v>
      </c>
      <c r="C44" s="172" t="str">
        <f t="shared" si="3"/>
        <v>2A121</v>
      </c>
      <c r="D44" s="424"/>
      <c r="E44" s="402"/>
      <c r="F44" s="402" t="s">
        <v>162</v>
      </c>
      <c r="G44" s="415" t="s">
        <v>163</v>
      </c>
      <c r="H44" s="117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447"/>
      <c r="U44" s="455">
        <f t="shared" si="9"/>
        <v>0</v>
      </c>
    </row>
    <row r="45" spans="1:21" ht="12.75">
      <c r="A45" s="1" t="str">
        <f t="shared" si="2"/>
        <v>702</v>
      </c>
      <c r="B45" s="103" t="s">
        <v>341</v>
      </c>
      <c r="C45" s="172" t="str">
        <f t="shared" si="3"/>
        <v>2A122</v>
      </c>
      <c r="D45" s="424"/>
      <c r="E45" s="402"/>
      <c r="F45" s="402" t="s">
        <v>164</v>
      </c>
      <c r="G45" s="415" t="s">
        <v>165</v>
      </c>
      <c r="H45" s="117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447"/>
      <c r="U45" s="455">
        <f t="shared" si="9"/>
        <v>0</v>
      </c>
    </row>
    <row r="46" spans="1:21" ht="12.75">
      <c r="A46" s="1" t="str">
        <f t="shared" si="2"/>
        <v>702</v>
      </c>
      <c r="B46" s="103" t="s">
        <v>341</v>
      </c>
      <c r="C46" s="172" t="str">
        <f t="shared" si="3"/>
        <v>2A123</v>
      </c>
      <c r="D46" s="424"/>
      <c r="E46" s="402"/>
      <c r="F46" s="402" t="s">
        <v>166</v>
      </c>
      <c r="G46" s="415" t="s">
        <v>167</v>
      </c>
      <c r="H46" s="117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447"/>
      <c r="U46" s="455">
        <f t="shared" si="9"/>
        <v>0</v>
      </c>
    </row>
    <row r="47" spans="1:21" ht="12.75">
      <c r="A47" s="1" t="str">
        <f t="shared" si="2"/>
        <v>702</v>
      </c>
      <c r="B47" s="103" t="s">
        <v>341</v>
      </c>
      <c r="C47" s="172" t="str">
        <f t="shared" si="3"/>
        <v>2A124</v>
      </c>
      <c r="D47" s="424"/>
      <c r="E47" s="402"/>
      <c r="F47" s="402" t="s">
        <v>168</v>
      </c>
      <c r="G47" s="443" t="s">
        <v>169</v>
      </c>
      <c r="H47" s="117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447"/>
      <c r="U47" s="455">
        <f t="shared" si="9"/>
        <v>0</v>
      </c>
    </row>
    <row r="48" spans="1:21" ht="12.75">
      <c r="A48" s="1" t="str">
        <f t="shared" si="2"/>
        <v>702</v>
      </c>
      <c r="B48" s="103" t="s">
        <v>341</v>
      </c>
      <c r="C48" s="172" t="str">
        <f t="shared" si="3"/>
        <v>2A125</v>
      </c>
      <c r="D48" s="424"/>
      <c r="E48" s="402"/>
      <c r="F48" s="402" t="s">
        <v>170</v>
      </c>
      <c r="G48" s="415" t="s">
        <v>171</v>
      </c>
      <c r="H48" s="117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447"/>
      <c r="U48" s="455">
        <f t="shared" si="9"/>
        <v>0</v>
      </c>
    </row>
    <row r="49" spans="1:21" ht="13.5">
      <c r="A49" s="1" t="str">
        <f t="shared" si="2"/>
        <v>702</v>
      </c>
      <c r="B49" s="103" t="s">
        <v>341</v>
      </c>
      <c r="C49" s="172" t="str">
        <f t="shared" si="3"/>
        <v>2A130</v>
      </c>
      <c r="D49" s="434"/>
      <c r="E49" s="409" t="s">
        <v>172</v>
      </c>
      <c r="F49" s="402"/>
      <c r="G49" s="414" t="s">
        <v>173</v>
      </c>
      <c r="H49" s="108">
        <f aca="true" t="shared" si="12" ref="H49:T49">SUM(H50:H51)</f>
        <v>37303</v>
      </c>
      <c r="I49" s="109">
        <f t="shared" si="12"/>
        <v>3947</v>
      </c>
      <c r="J49" s="109">
        <f t="shared" si="12"/>
        <v>8</v>
      </c>
      <c r="K49" s="109">
        <f t="shared" si="12"/>
        <v>579811</v>
      </c>
      <c r="L49" s="109">
        <f t="shared" si="12"/>
        <v>99194</v>
      </c>
      <c r="M49" s="109">
        <f t="shared" si="12"/>
        <v>964</v>
      </c>
      <c r="N49" s="109">
        <f t="shared" si="12"/>
        <v>15</v>
      </c>
      <c r="O49" s="109">
        <f t="shared" si="12"/>
        <v>1226</v>
      </c>
      <c r="P49" s="109">
        <f t="shared" si="12"/>
        <v>1669</v>
      </c>
      <c r="Q49" s="109">
        <f t="shared" si="12"/>
        <v>10471</v>
      </c>
      <c r="R49" s="109">
        <f t="shared" si="12"/>
        <v>14</v>
      </c>
      <c r="S49" s="109">
        <f t="shared" si="12"/>
        <v>40</v>
      </c>
      <c r="T49" s="448">
        <f t="shared" si="12"/>
        <v>0</v>
      </c>
      <c r="U49" s="455">
        <f t="shared" si="9"/>
        <v>734662</v>
      </c>
    </row>
    <row r="50" spans="1:21" ht="12.75">
      <c r="A50" s="1" t="str">
        <f t="shared" si="2"/>
        <v>702</v>
      </c>
      <c r="B50" s="103" t="s">
        <v>341</v>
      </c>
      <c r="C50" s="172" t="str">
        <f t="shared" si="3"/>
        <v>2A131</v>
      </c>
      <c r="D50" s="424"/>
      <c r="E50" s="402"/>
      <c r="F50" s="402" t="s">
        <v>174</v>
      </c>
      <c r="G50" s="443" t="s">
        <v>175</v>
      </c>
      <c r="H50" s="117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447"/>
      <c r="U50" s="455">
        <f t="shared" si="9"/>
        <v>0</v>
      </c>
    </row>
    <row r="51" spans="1:21" ht="13.5" thickBot="1">
      <c r="A51" s="1" t="str">
        <f t="shared" si="2"/>
        <v>702</v>
      </c>
      <c r="B51" s="103" t="s">
        <v>341</v>
      </c>
      <c r="C51" s="172" t="str">
        <f t="shared" si="3"/>
        <v>2A132</v>
      </c>
      <c r="D51" s="503"/>
      <c r="E51" s="496"/>
      <c r="F51" s="496" t="s">
        <v>176</v>
      </c>
      <c r="G51" s="504" t="s">
        <v>177</v>
      </c>
      <c r="H51" s="444">
        <v>37303</v>
      </c>
      <c r="I51" s="365">
        <v>3947</v>
      </c>
      <c r="J51" s="365">
        <v>8</v>
      </c>
      <c r="K51" s="365">
        <v>579811</v>
      </c>
      <c r="L51" s="365">
        <v>99194</v>
      </c>
      <c r="M51" s="365">
        <v>964</v>
      </c>
      <c r="N51" s="365">
        <v>15</v>
      </c>
      <c r="O51" s="365">
        <v>1226</v>
      </c>
      <c r="P51" s="365">
        <v>1669</v>
      </c>
      <c r="Q51" s="365">
        <v>10471</v>
      </c>
      <c r="R51" s="365">
        <v>14</v>
      </c>
      <c r="S51" s="365">
        <v>40</v>
      </c>
      <c r="T51" s="452"/>
      <c r="U51" s="456">
        <f t="shared" si="9"/>
        <v>734662</v>
      </c>
    </row>
    <row r="52" spans="1:21" ht="15" thickBot="1">
      <c r="A52" s="1" t="str">
        <f t="shared" si="2"/>
        <v>702</v>
      </c>
      <c r="B52" s="103" t="s">
        <v>341</v>
      </c>
      <c r="C52" s="172" t="str">
        <f t="shared" si="3"/>
        <v>2B100</v>
      </c>
      <c r="D52" s="488" t="s">
        <v>178</v>
      </c>
      <c r="E52" s="505"/>
      <c r="F52" s="506"/>
      <c r="G52" s="507" t="s">
        <v>179</v>
      </c>
      <c r="H52" s="118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498"/>
      <c r="U52" s="464">
        <f t="shared" si="9"/>
        <v>0</v>
      </c>
    </row>
    <row r="53" spans="1:21" ht="15" thickBot="1">
      <c r="A53" s="1" t="str">
        <f t="shared" si="2"/>
        <v>702</v>
      </c>
      <c r="B53" s="103" t="s">
        <v>341</v>
      </c>
      <c r="C53" s="172" t="str">
        <f t="shared" si="3"/>
        <v>2C100</v>
      </c>
      <c r="D53" s="488" t="s">
        <v>180</v>
      </c>
      <c r="E53" s="506"/>
      <c r="F53" s="506"/>
      <c r="G53" s="507" t="s">
        <v>181</v>
      </c>
      <c r="H53" s="118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498"/>
      <c r="U53" s="464">
        <f t="shared" si="9"/>
        <v>0</v>
      </c>
    </row>
    <row r="54" spans="1:21" ht="15" thickBot="1">
      <c r="A54" s="1" t="str">
        <f t="shared" si="2"/>
        <v>702</v>
      </c>
      <c r="B54" s="103" t="s">
        <v>341</v>
      </c>
      <c r="C54" s="172" t="str">
        <f t="shared" si="3"/>
        <v>2D100</v>
      </c>
      <c r="D54" s="488" t="s">
        <v>182</v>
      </c>
      <c r="E54" s="506"/>
      <c r="F54" s="506"/>
      <c r="G54" s="507" t="s">
        <v>183</v>
      </c>
      <c r="H54" s="118">
        <v>55824</v>
      </c>
      <c r="I54" s="361">
        <v>1103</v>
      </c>
      <c r="J54" s="361">
        <v>1157</v>
      </c>
      <c r="K54" s="361"/>
      <c r="L54" s="361">
        <v>88262</v>
      </c>
      <c r="M54" s="361">
        <v>569845</v>
      </c>
      <c r="N54" s="361">
        <v>2170</v>
      </c>
      <c r="O54" s="361">
        <v>16176</v>
      </c>
      <c r="P54" s="361">
        <v>18829</v>
      </c>
      <c r="Q54" s="361">
        <v>16459</v>
      </c>
      <c r="R54" s="361">
        <v>1861</v>
      </c>
      <c r="S54" s="361">
        <v>8258</v>
      </c>
      <c r="T54" s="498"/>
      <c r="U54" s="464">
        <f t="shared" si="9"/>
        <v>779944</v>
      </c>
    </row>
    <row r="55" spans="1:21" ht="14.25">
      <c r="A55" s="1" t="str">
        <f t="shared" si="2"/>
        <v>702</v>
      </c>
      <c r="B55" s="103" t="s">
        <v>341</v>
      </c>
      <c r="C55" s="172" t="str">
        <f t="shared" si="3"/>
        <v>2E100</v>
      </c>
      <c r="D55" s="467" t="s">
        <v>184</v>
      </c>
      <c r="E55" s="468"/>
      <c r="F55" s="468"/>
      <c r="G55" s="441" t="s">
        <v>185</v>
      </c>
      <c r="H55" s="124">
        <f aca="true" t="shared" si="13" ref="H55:T55">H56+H57+H60</f>
        <v>25815913</v>
      </c>
      <c r="I55" s="125">
        <f t="shared" si="13"/>
        <v>1140</v>
      </c>
      <c r="J55" s="125">
        <f t="shared" si="13"/>
        <v>418</v>
      </c>
      <c r="K55" s="125">
        <f t="shared" si="13"/>
        <v>13</v>
      </c>
      <c r="L55" s="125">
        <f t="shared" si="13"/>
        <v>52298</v>
      </c>
      <c r="M55" s="125">
        <f t="shared" si="13"/>
        <v>95130</v>
      </c>
      <c r="N55" s="125">
        <f t="shared" si="13"/>
        <v>673</v>
      </c>
      <c r="O55" s="125">
        <f t="shared" si="13"/>
        <v>53591</v>
      </c>
      <c r="P55" s="125">
        <f t="shared" si="13"/>
        <v>45903</v>
      </c>
      <c r="Q55" s="125">
        <f t="shared" si="13"/>
        <v>6362</v>
      </c>
      <c r="R55" s="125">
        <f t="shared" si="13"/>
        <v>698</v>
      </c>
      <c r="S55" s="125">
        <f t="shared" si="13"/>
        <v>2272</v>
      </c>
      <c r="T55" s="508">
        <f t="shared" si="13"/>
        <v>0</v>
      </c>
      <c r="U55" s="454">
        <f t="shared" si="9"/>
        <v>26074411</v>
      </c>
    </row>
    <row r="56" spans="1:21" ht="13.5">
      <c r="A56" s="1" t="str">
        <f t="shared" si="2"/>
        <v>702</v>
      </c>
      <c r="B56" s="103" t="s">
        <v>341</v>
      </c>
      <c r="C56" s="172" t="str">
        <f t="shared" si="3"/>
        <v>2E110</v>
      </c>
      <c r="D56" s="437"/>
      <c r="E56" s="432" t="s">
        <v>186</v>
      </c>
      <c r="F56" s="433"/>
      <c r="G56" s="414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3.5">
      <c r="A57" s="1" t="str">
        <f t="shared" si="2"/>
        <v>702</v>
      </c>
      <c r="B57" s="103" t="s">
        <v>341</v>
      </c>
      <c r="C57" s="172" t="str">
        <f t="shared" si="3"/>
        <v>2E120</v>
      </c>
      <c r="D57" s="437"/>
      <c r="E57" s="432" t="s">
        <v>188</v>
      </c>
      <c r="F57" s="433"/>
      <c r="G57" s="414" t="s">
        <v>189</v>
      </c>
      <c r="H57" s="122">
        <f aca="true" t="shared" si="14" ref="H57:T57">SUM(H58:H59)</f>
        <v>2647798</v>
      </c>
      <c r="I57" s="123">
        <f t="shared" si="14"/>
        <v>116</v>
      </c>
      <c r="J57" s="123">
        <f t="shared" si="14"/>
        <v>43</v>
      </c>
      <c r="K57" s="123">
        <f t="shared" si="14"/>
        <v>0</v>
      </c>
      <c r="L57" s="123">
        <f t="shared" si="14"/>
        <v>5374</v>
      </c>
      <c r="M57" s="123">
        <f t="shared" si="14"/>
        <v>9737</v>
      </c>
      <c r="N57" s="123">
        <f t="shared" si="14"/>
        <v>69</v>
      </c>
      <c r="O57" s="123">
        <f t="shared" si="14"/>
        <v>5491</v>
      </c>
      <c r="P57" s="123">
        <f t="shared" si="14"/>
        <v>4706</v>
      </c>
      <c r="Q57" s="123">
        <f t="shared" si="14"/>
        <v>649</v>
      </c>
      <c r="R57" s="123">
        <f t="shared" si="14"/>
        <v>72</v>
      </c>
      <c r="S57" s="123">
        <f t="shared" si="14"/>
        <v>236</v>
      </c>
      <c r="T57" s="450">
        <f t="shared" si="14"/>
        <v>0</v>
      </c>
      <c r="U57" s="455">
        <f t="shared" si="9"/>
        <v>2674291</v>
      </c>
    </row>
    <row r="58" spans="1:21" ht="24">
      <c r="A58" s="1" t="str">
        <f t="shared" si="2"/>
        <v>702</v>
      </c>
      <c r="B58" s="103" t="s">
        <v>341</v>
      </c>
      <c r="C58" s="172" t="str">
        <f t="shared" si="3"/>
        <v>2E121</v>
      </c>
      <c r="D58" s="438"/>
      <c r="E58" s="411"/>
      <c r="F58" s="411" t="s">
        <v>190</v>
      </c>
      <c r="G58" s="415" t="s">
        <v>191</v>
      </c>
      <c r="H58" s="114">
        <v>2647798</v>
      </c>
      <c r="I58" s="410">
        <v>116</v>
      </c>
      <c r="J58" s="410">
        <v>43</v>
      </c>
      <c r="K58" s="410"/>
      <c r="L58" s="410">
        <v>5374</v>
      </c>
      <c r="M58" s="410">
        <v>9737</v>
      </c>
      <c r="N58" s="410">
        <v>69</v>
      </c>
      <c r="O58" s="410">
        <v>5491</v>
      </c>
      <c r="P58" s="410">
        <v>4706</v>
      </c>
      <c r="Q58" s="410">
        <v>649</v>
      </c>
      <c r="R58" s="410">
        <v>72</v>
      </c>
      <c r="S58" s="410">
        <v>236</v>
      </c>
      <c r="T58" s="449"/>
      <c r="U58" s="455">
        <f t="shared" si="9"/>
        <v>2674291</v>
      </c>
    </row>
    <row r="59" spans="1:21" ht="24">
      <c r="A59" s="1" t="str">
        <f t="shared" si="2"/>
        <v>702</v>
      </c>
      <c r="B59" s="103" t="s">
        <v>341</v>
      </c>
      <c r="C59" s="172" t="str">
        <f t="shared" si="3"/>
        <v>2E122</v>
      </c>
      <c r="D59" s="438"/>
      <c r="E59" s="411"/>
      <c r="F59" s="411" t="s">
        <v>192</v>
      </c>
      <c r="G59" s="415" t="s">
        <v>193</v>
      </c>
      <c r="H59" s="114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49"/>
      <c r="U59" s="455">
        <f t="shared" si="9"/>
        <v>0</v>
      </c>
    </row>
    <row r="60" spans="1:21" ht="27.75" thickBot="1">
      <c r="A60" s="1" t="str">
        <f t="shared" si="2"/>
        <v>702</v>
      </c>
      <c r="B60" s="103" t="s">
        <v>341</v>
      </c>
      <c r="C60" s="172" t="str">
        <f t="shared" si="3"/>
        <v>2E130</v>
      </c>
      <c r="D60" s="509"/>
      <c r="E60" s="510" t="s">
        <v>194</v>
      </c>
      <c r="F60" s="511"/>
      <c r="G60" s="512" t="s">
        <v>195</v>
      </c>
      <c r="H60" s="485">
        <v>23168115</v>
      </c>
      <c r="I60" s="486">
        <v>1024</v>
      </c>
      <c r="J60" s="486">
        <v>375</v>
      </c>
      <c r="K60" s="486">
        <v>13</v>
      </c>
      <c r="L60" s="486">
        <v>46924</v>
      </c>
      <c r="M60" s="486">
        <v>85393</v>
      </c>
      <c r="N60" s="486">
        <v>604</v>
      </c>
      <c r="O60" s="486">
        <v>48100</v>
      </c>
      <c r="P60" s="486">
        <v>41197</v>
      </c>
      <c r="Q60" s="486">
        <v>5713</v>
      </c>
      <c r="R60" s="486">
        <v>626</v>
      </c>
      <c r="S60" s="486">
        <v>2036</v>
      </c>
      <c r="T60" s="487"/>
      <c r="U60" s="456">
        <f t="shared" si="9"/>
        <v>23400120</v>
      </c>
    </row>
    <row r="61" spans="1:21" ht="14.25">
      <c r="A61" s="1" t="str">
        <f t="shared" si="2"/>
        <v>702</v>
      </c>
      <c r="B61" s="103" t="s">
        <v>341</v>
      </c>
      <c r="C61" s="172" t="str">
        <f t="shared" si="3"/>
        <v>2F100</v>
      </c>
      <c r="D61" s="467" t="s">
        <v>196</v>
      </c>
      <c r="E61" s="468"/>
      <c r="F61" s="468"/>
      <c r="G61" s="513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454">
        <f t="shared" si="9"/>
        <v>0</v>
      </c>
    </row>
    <row r="62" spans="1:21" ht="13.5">
      <c r="A62" s="1" t="str">
        <f t="shared" si="2"/>
        <v>702</v>
      </c>
      <c r="B62" s="103" t="s">
        <v>341</v>
      </c>
      <c r="C62" s="172" t="str">
        <f t="shared" si="3"/>
        <v>2F110</v>
      </c>
      <c r="D62" s="437"/>
      <c r="E62" s="432" t="s">
        <v>198</v>
      </c>
      <c r="F62" s="431"/>
      <c r="G62" s="414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455">
        <f t="shared" si="9"/>
        <v>0</v>
      </c>
    </row>
    <row r="63" spans="1:21" ht="24">
      <c r="A63" s="1" t="str">
        <f t="shared" si="2"/>
        <v>702</v>
      </c>
      <c r="B63" s="103" t="s">
        <v>341</v>
      </c>
      <c r="C63" s="172" t="str">
        <f t="shared" si="3"/>
        <v>2F111</v>
      </c>
      <c r="D63" s="437"/>
      <c r="E63" s="432"/>
      <c r="F63" s="411" t="s">
        <v>200</v>
      </c>
      <c r="G63" s="415" t="s">
        <v>201</v>
      </c>
      <c r="H63" s="114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49"/>
      <c r="U63" s="455">
        <f t="shared" si="9"/>
        <v>0</v>
      </c>
    </row>
    <row r="64" spans="1:21" ht="27.75" customHeight="1">
      <c r="A64" s="1" t="str">
        <f t="shared" si="2"/>
        <v>702</v>
      </c>
      <c r="B64" s="103" t="s">
        <v>341</v>
      </c>
      <c r="C64" s="172" t="str">
        <f t="shared" si="3"/>
        <v>2F112</v>
      </c>
      <c r="D64" s="439"/>
      <c r="E64" s="432"/>
      <c r="F64" s="411" t="s">
        <v>202</v>
      </c>
      <c r="G64" s="415" t="s">
        <v>203</v>
      </c>
      <c r="H64" s="114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49"/>
      <c r="U64" s="455">
        <f t="shared" si="9"/>
        <v>0</v>
      </c>
    </row>
    <row r="65" spans="1:21" ht="13.5">
      <c r="A65" s="1" t="str">
        <f t="shared" si="2"/>
        <v>702</v>
      </c>
      <c r="B65" s="103" t="s">
        <v>341</v>
      </c>
      <c r="C65" s="172" t="str">
        <f t="shared" si="3"/>
        <v>2F113</v>
      </c>
      <c r="D65" s="439"/>
      <c r="E65" s="432"/>
      <c r="F65" s="411" t="s">
        <v>204</v>
      </c>
      <c r="G65" s="415" t="s">
        <v>205</v>
      </c>
      <c r="H65" s="114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49"/>
      <c r="U65" s="455">
        <f t="shared" si="9"/>
        <v>0</v>
      </c>
    </row>
    <row r="66" spans="1:21" ht="14.25" thickBot="1">
      <c r="A66" s="1" t="str">
        <f t="shared" si="2"/>
        <v>702</v>
      </c>
      <c r="B66" s="103" t="s">
        <v>341</v>
      </c>
      <c r="C66" s="172" t="str">
        <f t="shared" si="3"/>
        <v>2F120</v>
      </c>
      <c r="D66" s="515"/>
      <c r="E66" s="611" t="s">
        <v>206</v>
      </c>
      <c r="F66" s="613"/>
      <c r="G66" s="612" t="s">
        <v>207</v>
      </c>
      <c r="H66" s="485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7"/>
      <c r="U66" s="456">
        <f t="shared" si="9"/>
        <v>0</v>
      </c>
    </row>
    <row r="67" spans="1:21" ht="14.25">
      <c r="A67" s="1" t="str">
        <f t="shared" si="2"/>
        <v>702</v>
      </c>
      <c r="B67" s="103" t="s">
        <v>341</v>
      </c>
      <c r="C67" s="172" t="str">
        <f t="shared" si="3"/>
        <v>2G100</v>
      </c>
      <c r="D67" s="467" t="s">
        <v>208</v>
      </c>
      <c r="E67" s="468"/>
      <c r="F67" s="468"/>
      <c r="G67" s="441" t="s">
        <v>209</v>
      </c>
      <c r="H67" s="126">
        <f aca="true" t="shared" si="17" ref="H67:T67">H68+H74+H80</f>
        <v>15501562</v>
      </c>
      <c r="I67" s="127">
        <f t="shared" si="17"/>
        <v>276547</v>
      </c>
      <c r="J67" s="127">
        <f t="shared" si="17"/>
        <v>292305</v>
      </c>
      <c r="K67" s="127">
        <f t="shared" si="17"/>
        <v>10924665</v>
      </c>
      <c r="L67" s="127">
        <f t="shared" si="17"/>
        <v>9502711</v>
      </c>
      <c r="M67" s="127">
        <f t="shared" si="17"/>
        <v>33064524</v>
      </c>
      <c r="N67" s="127">
        <f t="shared" si="17"/>
        <v>150031</v>
      </c>
      <c r="O67" s="127">
        <f t="shared" si="17"/>
        <v>4455789</v>
      </c>
      <c r="P67" s="127">
        <f t="shared" si="17"/>
        <v>3626082</v>
      </c>
      <c r="Q67" s="127">
        <f t="shared" si="17"/>
        <v>2020160</v>
      </c>
      <c r="R67" s="127">
        <f t="shared" si="17"/>
        <v>162884</v>
      </c>
      <c r="S67" s="127">
        <f t="shared" si="17"/>
        <v>560953</v>
      </c>
      <c r="T67" s="514">
        <f t="shared" si="17"/>
        <v>0</v>
      </c>
      <c r="U67" s="454">
        <f aca="true" t="shared" si="18" ref="U67:U97">SUM(H67:T67)</f>
        <v>80538213</v>
      </c>
    </row>
    <row r="68" spans="1:21" ht="27">
      <c r="A68" s="1" t="str">
        <f t="shared" si="2"/>
        <v>702</v>
      </c>
      <c r="B68" s="103" t="s">
        <v>341</v>
      </c>
      <c r="C68" s="172" t="str">
        <f t="shared" si="3"/>
        <v>2G110</v>
      </c>
      <c r="D68" s="437"/>
      <c r="E68" s="432" t="s">
        <v>210</v>
      </c>
      <c r="F68" s="433"/>
      <c r="G68" s="414" t="s">
        <v>211</v>
      </c>
      <c r="H68" s="122">
        <f aca="true" t="shared" si="19" ref="H68:T68">SUM(H69:H73)</f>
        <v>14544002</v>
      </c>
      <c r="I68" s="123">
        <f t="shared" si="19"/>
        <v>269286</v>
      </c>
      <c r="J68" s="123">
        <f t="shared" si="19"/>
        <v>289340</v>
      </c>
      <c r="K68" s="123">
        <f t="shared" si="19"/>
        <v>10882695</v>
      </c>
      <c r="L68" s="123">
        <f t="shared" si="19"/>
        <v>9132417</v>
      </c>
      <c r="M68" s="123">
        <f t="shared" si="19"/>
        <v>31755899</v>
      </c>
      <c r="N68" s="123">
        <f t="shared" si="19"/>
        <v>144916</v>
      </c>
      <c r="O68" s="123">
        <f t="shared" si="19"/>
        <v>4387741</v>
      </c>
      <c r="P68" s="123">
        <f t="shared" si="19"/>
        <v>3543316</v>
      </c>
      <c r="Q68" s="123">
        <f t="shared" si="19"/>
        <v>1976825</v>
      </c>
      <c r="R68" s="123">
        <f t="shared" si="19"/>
        <v>157319</v>
      </c>
      <c r="S68" s="123">
        <f t="shared" si="19"/>
        <v>542113</v>
      </c>
      <c r="T68" s="450">
        <f t="shared" si="19"/>
        <v>0</v>
      </c>
      <c r="U68" s="455">
        <f t="shared" si="18"/>
        <v>77625869</v>
      </c>
    </row>
    <row r="69" spans="1:21" ht="24">
      <c r="A69" s="1" t="str">
        <f t="shared" si="2"/>
        <v>702</v>
      </c>
      <c r="B69" s="103" t="s">
        <v>341</v>
      </c>
      <c r="C69" s="172" t="str">
        <f t="shared" si="3"/>
        <v>2G111</v>
      </c>
      <c r="D69" s="438"/>
      <c r="E69" s="411"/>
      <c r="F69" s="411" t="s">
        <v>212</v>
      </c>
      <c r="G69" s="415" t="s">
        <v>213</v>
      </c>
      <c r="H69" s="114">
        <v>3694852</v>
      </c>
      <c r="I69" s="410">
        <v>117440</v>
      </c>
      <c r="J69" s="410">
        <v>110867</v>
      </c>
      <c r="K69" s="410">
        <v>2990276</v>
      </c>
      <c r="L69" s="410">
        <v>2940250</v>
      </c>
      <c r="M69" s="410">
        <v>9185204</v>
      </c>
      <c r="N69" s="410">
        <v>47972</v>
      </c>
      <c r="O69" s="410">
        <v>1288052</v>
      </c>
      <c r="P69" s="410">
        <v>1535596</v>
      </c>
      <c r="Q69" s="410">
        <v>871427</v>
      </c>
      <c r="R69" s="410">
        <v>53886</v>
      </c>
      <c r="S69" s="410">
        <v>169678</v>
      </c>
      <c r="T69" s="449"/>
      <c r="U69" s="455">
        <f t="shared" si="18"/>
        <v>23005500</v>
      </c>
    </row>
    <row r="70" spans="1:21" ht="24">
      <c r="A70" s="1" t="str">
        <f t="shared" si="2"/>
        <v>702</v>
      </c>
      <c r="B70" s="103" t="s">
        <v>341</v>
      </c>
      <c r="C70" s="172" t="str">
        <f t="shared" si="3"/>
        <v>2G112</v>
      </c>
      <c r="D70" s="438"/>
      <c r="E70" s="411"/>
      <c r="F70" s="411" t="s">
        <v>214</v>
      </c>
      <c r="G70" s="415" t="s">
        <v>215</v>
      </c>
      <c r="H70" s="114">
        <v>1065517</v>
      </c>
      <c r="I70" s="410">
        <v>15799</v>
      </c>
      <c r="J70" s="410">
        <v>12910</v>
      </c>
      <c r="K70" s="410">
        <v>727793</v>
      </c>
      <c r="L70" s="410">
        <v>587914</v>
      </c>
      <c r="M70" s="410">
        <v>2422777</v>
      </c>
      <c r="N70" s="410">
        <v>10044</v>
      </c>
      <c r="O70" s="410">
        <v>277328</v>
      </c>
      <c r="P70" s="410">
        <v>161612</v>
      </c>
      <c r="Q70" s="410">
        <v>127666</v>
      </c>
      <c r="R70" s="410">
        <v>10605</v>
      </c>
      <c r="S70" s="410">
        <v>38075</v>
      </c>
      <c r="T70" s="449"/>
      <c r="U70" s="455">
        <f t="shared" si="18"/>
        <v>5458040</v>
      </c>
    </row>
    <row r="71" spans="1:21" ht="24">
      <c r="A71" s="1" t="str">
        <f t="shared" si="2"/>
        <v>702</v>
      </c>
      <c r="B71" s="103" t="s">
        <v>341</v>
      </c>
      <c r="C71" s="172" t="str">
        <f t="shared" si="3"/>
        <v>2G113</v>
      </c>
      <c r="D71" s="438"/>
      <c r="E71" s="411"/>
      <c r="F71" s="411" t="s">
        <v>216</v>
      </c>
      <c r="G71" s="415" t="s">
        <v>217</v>
      </c>
      <c r="H71" s="114">
        <v>3164144</v>
      </c>
      <c r="I71" s="410">
        <v>135758</v>
      </c>
      <c r="J71" s="410">
        <v>165456</v>
      </c>
      <c r="K71" s="410">
        <v>7164626</v>
      </c>
      <c r="L71" s="410">
        <v>5590825</v>
      </c>
      <c r="M71" s="410">
        <v>20123581</v>
      </c>
      <c r="N71" s="410">
        <v>86726</v>
      </c>
      <c r="O71" s="410">
        <v>2808627</v>
      </c>
      <c r="P71" s="410">
        <v>1834348</v>
      </c>
      <c r="Q71" s="410">
        <v>976102</v>
      </c>
      <c r="R71" s="410">
        <v>92649</v>
      </c>
      <c r="S71" s="410">
        <v>333779</v>
      </c>
      <c r="T71" s="449"/>
      <c r="U71" s="455">
        <f t="shared" si="18"/>
        <v>42476621</v>
      </c>
    </row>
    <row r="72" spans="1:21" ht="24">
      <c r="A72" s="1" t="str">
        <f t="shared" si="2"/>
        <v>702</v>
      </c>
      <c r="B72" s="103" t="s">
        <v>341</v>
      </c>
      <c r="C72" s="172" t="str">
        <f t="shared" si="3"/>
        <v>2G114</v>
      </c>
      <c r="D72" s="438"/>
      <c r="E72" s="411"/>
      <c r="F72" s="411" t="s">
        <v>218</v>
      </c>
      <c r="G72" s="415" t="s">
        <v>219</v>
      </c>
      <c r="H72" s="114">
        <v>6619489</v>
      </c>
      <c r="I72" s="410">
        <v>289</v>
      </c>
      <c r="J72" s="410">
        <v>107</v>
      </c>
      <c r="K72" s="410"/>
      <c r="L72" s="410">
        <v>13428</v>
      </c>
      <c r="M72" s="410">
        <v>24337</v>
      </c>
      <c r="N72" s="410">
        <v>174</v>
      </c>
      <c r="O72" s="410">
        <v>13734</v>
      </c>
      <c r="P72" s="410">
        <v>11760</v>
      </c>
      <c r="Q72" s="410">
        <v>1630</v>
      </c>
      <c r="R72" s="410">
        <v>179</v>
      </c>
      <c r="S72" s="410">
        <v>581</v>
      </c>
      <c r="T72" s="449"/>
      <c r="U72" s="455">
        <f t="shared" si="18"/>
        <v>6685708</v>
      </c>
    </row>
    <row r="73" spans="1:21" ht="24">
      <c r="A73" s="1" t="str">
        <f t="shared" si="2"/>
        <v>702</v>
      </c>
      <c r="B73" s="103" t="s">
        <v>341</v>
      </c>
      <c r="C73" s="172" t="str">
        <f t="shared" si="3"/>
        <v>2G115</v>
      </c>
      <c r="D73" s="438"/>
      <c r="E73" s="411"/>
      <c r="F73" s="411" t="s">
        <v>220</v>
      </c>
      <c r="G73" s="415" t="s">
        <v>221</v>
      </c>
      <c r="H73" s="114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49"/>
      <c r="U73" s="455">
        <f t="shared" si="18"/>
        <v>0</v>
      </c>
    </row>
    <row r="74" spans="1:21" ht="27">
      <c r="A74" s="1" t="str">
        <f t="shared" si="2"/>
        <v>702</v>
      </c>
      <c r="B74" s="103" t="s">
        <v>341</v>
      </c>
      <c r="C74" s="172" t="str">
        <f t="shared" si="3"/>
        <v>2G120</v>
      </c>
      <c r="D74" s="437"/>
      <c r="E74" s="432" t="s">
        <v>222</v>
      </c>
      <c r="F74" s="433"/>
      <c r="G74" s="414" t="s">
        <v>223</v>
      </c>
      <c r="H74" s="122">
        <f aca="true" t="shared" si="20" ref="H74:T74">SUM(H75:H79)</f>
        <v>957560</v>
      </c>
      <c r="I74" s="123">
        <f t="shared" si="20"/>
        <v>7261</v>
      </c>
      <c r="J74" s="123">
        <f t="shared" si="20"/>
        <v>2965</v>
      </c>
      <c r="K74" s="123">
        <f t="shared" si="20"/>
        <v>41970</v>
      </c>
      <c r="L74" s="123">
        <f t="shared" si="20"/>
        <v>370294</v>
      </c>
      <c r="M74" s="123">
        <f t="shared" si="20"/>
        <v>1308625</v>
      </c>
      <c r="N74" s="123">
        <f t="shared" si="20"/>
        <v>5115</v>
      </c>
      <c r="O74" s="123">
        <f t="shared" si="20"/>
        <v>68048</v>
      </c>
      <c r="P74" s="123">
        <f t="shared" si="20"/>
        <v>82766</v>
      </c>
      <c r="Q74" s="123">
        <f t="shared" si="20"/>
        <v>43335</v>
      </c>
      <c r="R74" s="123">
        <f t="shared" si="20"/>
        <v>5565</v>
      </c>
      <c r="S74" s="123">
        <f t="shared" si="20"/>
        <v>18840</v>
      </c>
      <c r="T74" s="450">
        <f t="shared" si="20"/>
        <v>0</v>
      </c>
      <c r="U74" s="455">
        <f t="shared" si="18"/>
        <v>2912344</v>
      </c>
    </row>
    <row r="75" spans="1:21" ht="24">
      <c r="A75" s="1" t="str">
        <f t="shared" si="2"/>
        <v>702</v>
      </c>
      <c r="B75" s="103" t="s">
        <v>341</v>
      </c>
      <c r="C75" s="172" t="str">
        <f t="shared" si="3"/>
        <v>2G121</v>
      </c>
      <c r="D75" s="438"/>
      <c r="E75" s="411"/>
      <c r="F75" s="411" t="s">
        <v>224</v>
      </c>
      <c r="G75" s="415" t="s">
        <v>225</v>
      </c>
      <c r="H75" s="114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49"/>
      <c r="U75" s="455">
        <f t="shared" si="18"/>
        <v>0</v>
      </c>
    </row>
    <row r="76" spans="1:21" ht="24">
      <c r="A76" s="1" t="str">
        <f t="shared" si="2"/>
        <v>702</v>
      </c>
      <c r="B76" s="103" t="s">
        <v>341</v>
      </c>
      <c r="C76" s="172" t="str">
        <f t="shared" si="3"/>
        <v>2G122</v>
      </c>
      <c r="D76" s="438"/>
      <c r="E76" s="411"/>
      <c r="F76" s="411" t="s">
        <v>226</v>
      </c>
      <c r="G76" s="415" t="s">
        <v>227</v>
      </c>
      <c r="H76" s="114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49"/>
      <c r="U76" s="455">
        <f t="shared" si="18"/>
        <v>0</v>
      </c>
    </row>
    <row r="77" spans="1:21" ht="24">
      <c r="A77" s="1" t="str">
        <f t="shared" si="2"/>
        <v>702</v>
      </c>
      <c r="B77" s="103" t="s">
        <v>341</v>
      </c>
      <c r="C77" s="172" t="str">
        <f t="shared" si="3"/>
        <v>2G123</v>
      </c>
      <c r="D77" s="438"/>
      <c r="E77" s="411"/>
      <c r="F77" s="411" t="s">
        <v>228</v>
      </c>
      <c r="G77" s="415" t="s">
        <v>229</v>
      </c>
      <c r="H77" s="114">
        <v>957560</v>
      </c>
      <c r="I77" s="410">
        <v>7261</v>
      </c>
      <c r="J77" s="410">
        <v>2965</v>
      </c>
      <c r="K77" s="410">
        <v>41970</v>
      </c>
      <c r="L77" s="410">
        <v>370294</v>
      </c>
      <c r="M77" s="410">
        <v>1308625</v>
      </c>
      <c r="N77" s="410">
        <v>5115</v>
      </c>
      <c r="O77" s="410">
        <v>68048</v>
      </c>
      <c r="P77" s="410">
        <v>82766</v>
      </c>
      <c r="Q77" s="410">
        <v>43335</v>
      </c>
      <c r="R77" s="410">
        <v>5565</v>
      </c>
      <c r="S77" s="410">
        <v>18840</v>
      </c>
      <c r="T77" s="449"/>
      <c r="U77" s="455">
        <f t="shared" si="18"/>
        <v>2912344</v>
      </c>
    </row>
    <row r="78" spans="1:21" ht="24">
      <c r="A78" s="1" t="str">
        <f t="shared" si="2"/>
        <v>702</v>
      </c>
      <c r="B78" s="103" t="s">
        <v>341</v>
      </c>
      <c r="C78" s="172" t="str">
        <f t="shared" si="3"/>
        <v>2G124</v>
      </c>
      <c r="D78" s="438"/>
      <c r="E78" s="411"/>
      <c r="F78" s="411" t="s">
        <v>230</v>
      </c>
      <c r="G78" s="415" t="s">
        <v>231</v>
      </c>
      <c r="H78" s="114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49"/>
      <c r="U78" s="455">
        <f t="shared" si="18"/>
        <v>0</v>
      </c>
    </row>
    <row r="79" spans="1:21" ht="34.5" customHeight="1">
      <c r="A79" s="1" t="str">
        <f t="shared" si="2"/>
        <v>702</v>
      </c>
      <c r="B79" s="103" t="s">
        <v>341</v>
      </c>
      <c r="C79" s="172" t="str">
        <f t="shared" si="3"/>
        <v>2G125</v>
      </c>
      <c r="D79" s="438"/>
      <c r="E79" s="411"/>
      <c r="F79" s="411" t="s">
        <v>232</v>
      </c>
      <c r="G79" s="415" t="s">
        <v>233</v>
      </c>
      <c r="H79" s="114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49"/>
      <c r="U79" s="455">
        <f t="shared" si="18"/>
        <v>0</v>
      </c>
    </row>
    <row r="80" spans="1:21" ht="14.25" thickBot="1">
      <c r="A80" s="1" t="str">
        <f t="shared" si="2"/>
        <v>702</v>
      </c>
      <c r="B80" s="103" t="s">
        <v>341</v>
      </c>
      <c r="C80" s="172" t="str">
        <f t="shared" si="3"/>
        <v>2G130</v>
      </c>
      <c r="D80" s="509"/>
      <c r="E80" s="510" t="s">
        <v>234</v>
      </c>
      <c r="F80" s="516"/>
      <c r="G80" s="512" t="s">
        <v>235</v>
      </c>
      <c r="H80" s="485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7"/>
      <c r="U80" s="456">
        <f t="shared" si="18"/>
        <v>0</v>
      </c>
    </row>
    <row r="81" spans="1:21" ht="28.5">
      <c r="A81" s="1" t="str">
        <f aca="true" t="shared" si="21" ref="A81:A126">$K$6</f>
        <v>702</v>
      </c>
      <c r="B81" s="103" t="s">
        <v>341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41" t="s">
        <v>237</v>
      </c>
      <c r="H81" s="108">
        <f>H82+H85+H86+H87+H88+H89</f>
        <v>210518</v>
      </c>
      <c r="I81" s="108">
        <f aca="true" t="shared" si="23" ref="I81:T81">I82+I85+I86+I87+I88+I89</f>
        <v>120429</v>
      </c>
      <c r="J81" s="108">
        <f t="shared" si="23"/>
        <v>2456046</v>
      </c>
      <c r="K81" s="108">
        <f t="shared" si="23"/>
        <v>2132379</v>
      </c>
      <c r="L81" s="108">
        <f t="shared" si="23"/>
        <v>5532305</v>
      </c>
      <c r="M81" s="108">
        <f t="shared" si="23"/>
        <v>22398374</v>
      </c>
      <c r="N81" s="108">
        <f t="shared" si="23"/>
        <v>99914</v>
      </c>
      <c r="O81" s="108">
        <f t="shared" si="23"/>
        <v>3063915</v>
      </c>
      <c r="P81" s="108">
        <f t="shared" si="23"/>
        <v>3021956</v>
      </c>
      <c r="Q81" s="108">
        <f t="shared" si="23"/>
        <v>830630</v>
      </c>
      <c r="R81" s="108">
        <f t="shared" si="23"/>
        <v>100921</v>
      </c>
      <c r="S81" s="108">
        <f t="shared" si="23"/>
        <v>655267</v>
      </c>
      <c r="T81" s="108">
        <f t="shared" si="23"/>
        <v>0</v>
      </c>
      <c r="U81" s="454">
        <f t="shared" si="18"/>
        <v>40622654</v>
      </c>
    </row>
    <row r="82" spans="1:21" ht="27">
      <c r="A82" s="1" t="str">
        <f t="shared" si="21"/>
        <v>702</v>
      </c>
      <c r="B82" s="103" t="s">
        <v>341</v>
      </c>
      <c r="C82" s="172" t="str">
        <f t="shared" si="22"/>
        <v>2H110</v>
      </c>
      <c r="D82" s="437"/>
      <c r="E82" s="432" t="s">
        <v>238</v>
      </c>
      <c r="F82" s="433"/>
      <c r="G82" s="414" t="s">
        <v>239</v>
      </c>
      <c r="H82" s="108">
        <f aca="true" t="shared" si="24" ref="H82:T82">SUM(H83:H84)</f>
        <v>0</v>
      </c>
      <c r="I82" s="109">
        <f t="shared" si="24"/>
        <v>90</v>
      </c>
      <c r="J82" s="109">
        <f t="shared" si="24"/>
        <v>0</v>
      </c>
      <c r="K82" s="109">
        <f t="shared" si="24"/>
        <v>280000</v>
      </c>
      <c r="L82" s="109">
        <f t="shared" si="24"/>
        <v>0</v>
      </c>
      <c r="M82" s="109">
        <f t="shared" si="24"/>
        <v>0</v>
      </c>
      <c r="N82" s="109">
        <f t="shared" si="24"/>
        <v>0</v>
      </c>
      <c r="O82" s="109">
        <f t="shared" si="24"/>
        <v>0</v>
      </c>
      <c r="P82" s="109">
        <f t="shared" si="24"/>
        <v>0</v>
      </c>
      <c r="Q82" s="109">
        <f t="shared" si="24"/>
        <v>0</v>
      </c>
      <c r="R82" s="109">
        <f t="shared" si="24"/>
        <v>0</v>
      </c>
      <c r="S82" s="109">
        <f t="shared" si="24"/>
        <v>0</v>
      </c>
      <c r="T82" s="448">
        <f t="shared" si="24"/>
        <v>0</v>
      </c>
      <c r="U82" s="455">
        <f t="shared" si="18"/>
        <v>280090</v>
      </c>
    </row>
    <row r="83" spans="1:21" ht="12.75">
      <c r="A83" s="1" t="str">
        <f t="shared" si="21"/>
        <v>702</v>
      </c>
      <c r="B83" s="103" t="s">
        <v>341</v>
      </c>
      <c r="C83" s="172" t="str">
        <f t="shared" si="22"/>
        <v>2H111</v>
      </c>
      <c r="D83" s="438"/>
      <c r="E83" s="411"/>
      <c r="F83" s="411" t="s">
        <v>240</v>
      </c>
      <c r="G83" s="415" t="s">
        <v>241</v>
      </c>
      <c r="H83" s="117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447"/>
      <c r="U83" s="455">
        <f t="shared" si="18"/>
        <v>0</v>
      </c>
    </row>
    <row r="84" spans="1:21" ht="12.75">
      <c r="A84" s="1" t="str">
        <f t="shared" si="21"/>
        <v>702</v>
      </c>
      <c r="B84" s="103" t="s">
        <v>341</v>
      </c>
      <c r="C84" s="172" t="str">
        <f t="shared" si="22"/>
        <v>2H112</v>
      </c>
      <c r="D84" s="438"/>
      <c r="E84" s="411"/>
      <c r="F84" s="411" t="s">
        <v>242</v>
      </c>
      <c r="G84" s="415" t="s">
        <v>243</v>
      </c>
      <c r="H84" s="117">
        <v>0</v>
      </c>
      <c r="I84" s="116">
        <v>90</v>
      </c>
      <c r="J84" s="116">
        <v>0</v>
      </c>
      <c r="K84" s="116">
        <v>280000</v>
      </c>
      <c r="L84" s="116">
        <v>0</v>
      </c>
      <c r="M84" s="116">
        <v>0</v>
      </c>
      <c r="N84" s="116">
        <v>0</v>
      </c>
      <c r="O84" s="116">
        <v>0</v>
      </c>
      <c r="P84" s="116">
        <v>0</v>
      </c>
      <c r="Q84" s="116">
        <v>0</v>
      </c>
      <c r="R84" s="116">
        <v>0</v>
      </c>
      <c r="S84" s="116">
        <v>0</v>
      </c>
      <c r="T84" s="447"/>
      <c r="U84" s="455">
        <f t="shared" si="18"/>
        <v>280090</v>
      </c>
    </row>
    <row r="85" spans="1:21" ht="27">
      <c r="A85" s="1" t="str">
        <f t="shared" si="21"/>
        <v>702</v>
      </c>
      <c r="B85" s="103" t="s">
        <v>341</v>
      </c>
      <c r="C85" s="172" t="str">
        <f t="shared" si="22"/>
        <v>2H120</v>
      </c>
      <c r="D85" s="438"/>
      <c r="E85" s="432" t="s">
        <v>244</v>
      </c>
      <c r="F85" s="411"/>
      <c r="G85" s="414" t="s">
        <v>245</v>
      </c>
      <c r="H85" s="117">
        <v>32482</v>
      </c>
      <c r="I85" s="116">
        <v>44586</v>
      </c>
      <c r="J85" s="116">
        <v>1383125</v>
      </c>
      <c r="K85" s="116">
        <v>213872</v>
      </c>
      <c r="L85" s="116">
        <v>1981851</v>
      </c>
      <c r="M85" s="116">
        <v>7213248</v>
      </c>
      <c r="N85" s="116">
        <v>35215</v>
      </c>
      <c r="O85" s="116">
        <v>763365</v>
      </c>
      <c r="P85" s="116">
        <v>2091424</v>
      </c>
      <c r="Q85" s="116">
        <v>283495</v>
      </c>
      <c r="R85" s="116">
        <v>36315</v>
      </c>
      <c r="S85" s="116">
        <v>284078</v>
      </c>
      <c r="T85" s="447"/>
      <c r="U85" s="455">
        <f t="shared" si="18"/>
        <v>14363056</v>
      </c>
    </row>
    <row r="86" spans="1:21" ht="40.5">
      <c r="A86" s="1" t="str">
        <f t="shared" si="21"/>
        <v>702</v>
      </c>
      <c r="B86" s="103" t="s">
        <v>341</v>
      </c>
      <c r="C86" s="172" t="str">
        <f t="shared" si="22"/>
        <v>2H130</v>
      </c>
      <c r="D86" s="437"/>
      <c r="E86" s="432" t="s">
        <v>246</v>
      </c>
      <c r="F86" s="433"/>
      <c r="G86" s="414" t="s">
        <v>247</v>
      </c>
      <c r="H86" s="117">
        <v>4867</v>
      </c>
      <c r="I86" s="116">
        <v>9487</v>
      </c>
      <c r="J86" s="116">
        <v>384751</v>
      </c>
      <c r="K86" s="116">
        <v>421257</v>
      </c>
      <c r="L86" s="116">
        <v>414756</v>
      </c>
      <c r="M86" s="116">
        <v>1256016</v>
      </c>
      <c r="N86" s="116">
        <v>5284</v>
      </c>
      <c r="O86" s="116">
        <v>163000</v>
      </c>
      <c r="P86" s="116">
        <v>82954</v>
      </c>
      <c r="Q86" s="116">
        <v>51199</v>
      </c>
      <c r="R86" s="116">
        <v>5588</v>
      </c>
      <c r="S86" s="116">
        <v>59691</v>
      </c>
      <c r="T86" s="447"/>
      <c r="U86" s="455">
        <f t="shared" si="18"/>
        <v>2858850</v>
      </c>
    </row>
    <row r="87" spans="1:21" ht="27">
      <c r="A87" s="1" t="str">
        <f t="shared" si="21"/>
        <v>702</v>
      </c>
      <c r="B87" s="103" t="s">
        <v>341</v>
      </c>
      <c r="C87" s="172" t="str">
        <f t="shared" si="22"/>
        <v>2H140</v>
      </c>
      <c r="D87" s="437"/>
      <c r="E87" s="432" t="s">
        <v>248</v>
      </c>
      <c r="F87" s="433"/>
      <c r="G87" s="414" t="s">
        <v>249</v>
      </c>
      <c r="H87" s="117">
        <v>148639</v>
      </c>
      <c r="I87" s="116">
        <v>26131</v>
      </c>
      <c r="J87" s="116">
        <v>28809</v>
      </c>
      <c r="K87" s="116">
        <v>295563</v>
      </c>
      <c r="L87" s="116">
        <v>1474831</v>
      </c>
      <c r="M87" s="116">
        <v>6690776</v>
      </c>
      <c r="N87" s="116">
        <v>27783</v>
      </c>
      <c r="O87" s="116">
        <v>871813</v>
      </c>
      <c r="P87" s="116">
        <v>348914</v>
      </c>
      <c r="Q87" s="116">
        <v>244812</v>
      </c>
      <c r="R87" s="116">
        <v>28072</v>
      </c>
      <c r="S87" s="116">
        <v>104150</v>
      </c>
      <c r="T87" s="447"/>
      <c r="U87" s="455">
        <f t="shared" si="18"/>
        <v>10290293</v>
      </c>
    </row>
    <row r="88" spans="1:21" ht="27">
      <c r="A88" s="1" t="str">
        <f t="shared" si="21"/>
        <v>702</v>
      </c>
      <c r="B88" s="103" t="s">
        <v>341</v>
      </c>
      <c r="C88" s="172" t="str">
        <f t="shared" si="22"/>
        <v>2H150</v>
      </c>
      <c r="D88" s="437"/>
      <c r="E88" s="432" t="s">
        <v>250</v>
      </c>
      <c r="F88" s="433"/>
      <c r="G88" s="414" t="s">
        <v>251</v>
      </c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447"/>
      <c r="U88" s="455">
        <f t="shared" si="18"/>
        <v>0</v>
      </c>
    </row>
    <row r="89" spans="1:21" ht="27.75" thickBot="1">
      <c r="A89" s="1" t="str">
        <f t="shared" si="21"/>
        <v>702</v>
      </c>
      <c r="B89" s="103" t="s">
        <v>341</v>
      </c>
      <c r="C89" s="172" t="str">
        <f t="shared" si="22"/>
        <v>2H160</v>
      </c>
      <c r="D89" s="437"/>
      <c r="E89" s="432" t="s">
        <v>252</v>
      </c>
      <c r="F89" s="433"/>
      <c r="G89" s="414" t="s">
        <v>253</v>
      </c>
      <c r="H89" s="117">
        <v>24530</v>
      </c>
      <c r="I89" s="116">
        <v>40135</v>
      </c>
      <c r="J89" s="116">
        <v>659361</v>
      </c>
      <c r="K89" s="116">
        <v>921687</v>
      </c>
      <c r="L89" s="116">
        <v>1660867</v>
      </c>
      <c r="M89" s="116">
        <v>7238334</v>
      </c>
      <c r="N89" s="116">
        <v>31632</v>
      </c>
      <c r="O89" s="116">
        <v>1265737</v>
      </c>
      <c r="P89" s="116">
        <v>498664</v>
      </c>
      <c r="Q89" s="116">
        <v>251124</v>
      </c>
      <c r="R89" s="116">
        <v>30946</v>
      </c>
      <c r="S89" s="116">
        <v>207348</v>
      </c>
      <c r="T89" s="447"/>
      <c r="U89" s="455">
        <f t="shared" si="18"/>
        <v>12830365</v>
      </c>
    </row>
    <row r="90" spans="1:21" ht="14.25">
      <c r="A90" s="1" t="str">
        <f t="shared" si="21"/>
        <v>702</v>
      </c>
      <c r="B90" s="103" t="s">
        <v>341</v>
      </c>
      <c r="C90" s="172" t="str">
        <f t="shared" si="22"/>
        <v>2I100</v>
      </c>
      <c r="D90" s="467" t="s">
        <v>254</v>
      </c>
      <c r="E90" s="468"/>
      <c r="F90" s="468"/>
      <c r="G90" s="441" t="s">
        <v>255</v>
      </c>
      <c r="H90" s="106">
        <f aca="true" t="shared" si="25" ref="H90:T90">SUM(H91:H95)</f>
        <v>3000</v>
      </c>
      <c r="I90" s="107">
        <f t="shared" si="25"/>
        <v>4035</v>
      </c>
      <c r="J90" s="107">
        <f t="shared" si="25"/>
        <v>3009</v>
      </c>
      <c r="K90" s="107">
        <f t="shared" si="25"/>
        <v>119420</v>
      </c>
      <c r="L90" s="107">
        <f t="shared" si="25"/>
        <v>402157</v>
      </c>
      <c r="M90" s="107">
        <f t="shared" si="25"/>
        <v>1399804</v>
      </c>
      <c r="N90" s="107">
        <f t="shared" si="25"/>
        <v>5455</v>
      </c>
      <c r="O90" s="107">
        <f t="shared" si="25"/>
        <v>70686</v>
      </c>
      <c r="P90" s="107">
        <f t="shared" si="25"/>
        <v>72137</v>
      </c>
      <c r="Q90" s="107">
        <f t="shared" si="25"/>
        <v>90064</v>
      </c>
      <c r="R90" s="107">
        <f t="shared" si="25"/>
        <v>5117</v>
      </c>
      <c r="S90" s="107">
        <f t="shared" si="25"/>
        <v>20430</v>
      </c>
      <c r="T90" s="460">
        <f t="shared" si="25"/>
        <v>0</v>
      </c>
      <c r="U90" s="454">
        <f t="shared" si="18"/>
        <v>2195314</v>
      </c>
    </row>
    <row r="91" spans="1:21" ht="27">
      <c r="A91" s="1" t="str">
        <f t="shared" si="21"/>
        <v>702</v>
      </c>
      <c r="B91" s="103" t="s">
        <v>341</v>
      </c>
      <c r="C91" s="172" t="str">
        <f t="shared" si="22"/>
        <v>2I110</v>
      </c>
      <c r="D91" s="437"/>
      <c r="E91" s="432" t="s">
        <v>256</v>
      </c>
      <c r="F91" s="433"/>
      <c r="G91" s="414" t="s">
        <v>257</v>
      </c>
      <c r="H91" s="117">
        <v>1735</v>
      </c>
      <c r="I91" s="116">
        <v>2246</v>
      </c>
      <c r="J91" s="116">
        <v>1496</v>
      </c>
      <c r="K91" s="116">
        <v>114896</v>
      </c>
      <c r="L91" s="116">
        <v>165769</v>
      </c>
      <c r="M91" s="116">
        <v>707936</v>
      </c>
      <c r="N91" s="116">
        <v>2738</v>
      </c>
      <c r="O91" s="116">
        <v>24449</v>
      </c>
      <c r="P91" s="116">
        <v>40021</v>
      </c>
      <c r="Q91" s="116">
        <v>28363</v>
      </c>
      <c r="R91" s="116">
        <v>2498</v>
      </c>
      <c r="S91" s="116">
        <v>10313</v>
      </c>
      <c r="T91" s="447"/>
      <c r="U91" s="455">
        <f t="shared" si="18"/>
        <v>1102460</v>
      </c>
    </row>
    <row r="92" spans="1:21" ht="27">
      <c r="A92" s="1" t="str">
        <f t="shared" si="21"/>
        <v>702</v>
      </c>
      <c r="B92" s="103" t="s">
        <v>341</v>
      </c>
      <c r="C92" s="172" t="str">
        <f t="shared" si="22"/>
        <v>2I120</v>
      </c>
      <c r="D92" s="437"/>
      <c r="E92" s="432" t="s">
        <v>258</v>
      </c>
      <c r="F92" s="433"/>
      <c r="G92" s="414" t="s">
        <v>259</v>
      </c>
      <c r="H92" s="117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447"/>
      <c r="U92" s="455">
        <f t="shared" si="18"/>
        <v>0</v>
      </c>
    </row>
    <row r="93" spans="1:21" ht="27">
      <c r="A93" s="1" t="str">
        <f t="shared" si="21"/>
        <v>702</v>
      </c>
      <c r="B93" s="103" t="s">
        <v>341</v>
      </c>
      <c r="C93" s="172" t="str">
        <f t="shared" si="22"/>
        <v>2I130</v>
      </c>
      <c r="D93" s="437"/>
      <c r="E93" s="432" t="s">
        <v>260</v>
      </c>
      <c r="F93" s="433"/>
      <c r="G93" s="414" t="s">
        <v>261</v>
      </c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447"/>
      <c r="U93" s="455">
        <f t="shared" si="18"/>
        <v>0</v>
      </c>
    </row>
    <row r="94" spans="1:21" ht="27">
      <c r="A94" s="1" t="str">
        <f t="shared" si="21"/>
        <v>702</v>
      </c>
      <c r="B94" s="103" t="s">
        <v>341</v>
      </c>
      <c r="C94" s="172" t="str">
        <f t="shared" si="22"/>
        <v>2I140</v>
      </c>
      <c r="D94" s="437"/>
      <c r="E94" s="432" t="s">
        <v>262</v>
      </c>
      <c r="F94" s="433"/>
      <c r="G94" s="414" t="s">
        <v>263</v>
      </c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447"/>
      <c r="U94" s="455">
        <f t="shared" si="18"/>
        <v>0</v>
      </c>
    </row>
    <row r="95" spans="1:21" ht="27.75" thickBot="1">
      <c r="A95" s="1" t="str">
        <f t="shared" si="21"/>
        <v>702</v>
      </c>
      <c r="B95" s="103" t="s">
        <v>341</v>
      </c>
      <c r="C95" s="172" t="str">
        <f t="shared" si="22"/>
        <v>2I150</v>
      </c>
      <c r="D95" s="517"/>
      <c r="E95" s="510" t="s">
        <v>264</v>
      </c>
      <c r="F95" s="511"/>
      <c r="G95" s="512" t="s">
        <v>265</v>
      </c>
      <c r="H95" s="444">
        <v>1265</v>
      </c>
      <c r="I95" s="365">
        <v>1789</v>
      </c>
      <c r="J95" s="365">
        <v>1513</v>
      </c>
      <c r="K95" s="365">
        <v>4524</v>
      </c>
      <c r="L95" s="365">
        <v>236388</v>
      </c>
      <c r="M95" s="365">
        <v>691868</v>
      </c>
      <c r="N95" s="365">
        <v>2717</v>
      </c>
      <c r="O95" s="365">
        <v>46237</v>
      </c>
      <c r="P95" s="365">
        <v>32116</v>
      </c>
      <c r="Q95" s="365">
        <v>61701</v>
      </c>
      <c r="R95" s="365">
        <v>2619</v>
      </c>
      <c r="S95" s="365">
        <v>10117</v>
      </c>
      <c r="T95" s="452"/>
      <c r="U95" s="456">
        <f t="shared" si="18"/>
        <v>1092854</v>
      </c>
    </row>
    <row r="96" spans="1:21" ht="14.25">
      <c r="A96" s="1" t="str">
        <f t="shared" si="21"/>
        <v>702</v>
      </c>
      <c r="B96" s="103" t="s">
        <v>341</v>
      </c>
      <c r="C96" s="172" t="str">
        <f t="shared" si="22"/>
        <v>2J100</v>
      </c>
      <c r="D96" s="467" t="s">
        <v>266</v>
      </c>
      <c r="E96" s="518"/>
      <c r="F96" s="518"/>
      <c r="G96" s="441" t="s">
        <v>267</v>
      </c>
      <c r="H96" s="106">
        <f aca="true" t="shared" si="26" ref="H96:T96">SUM(H97:H102)</f>
        <v>41236</v>
      </c>
      <c r="I96" s="107">
        <f t="shared" si="26"/>
        <v>11600</v>
      </c>
      <c r="J96" s="107">
        <f t="shared" si="26"/>
        <v>6031</v>
      </c>
      <c r="K96" s="107">
        <f t="shared" si="26"/>
        <v>1751818</v>
      </c>
      <c r="L96" s="107">
        <f t="shared" si="26"/>
        <v>1255644</v>
      </c>
      <c r="M96" s="107">
        <f t="shared" si="26"/>
        <v>2230100</v>
      </c>
      <c r="N96" s="107">
        <f t="shared" si="26"/>
        <v>10468</v>
      </c>
      <c r="O96" s="107">
        <f t="shared" si="26"/>
        <v>574470</v>
      </c>
      <c r="P96" s="107">
        <f t="shared" si="26"/>
        <v>183904</v>
      </c>
      <c r="Q96" s="107">
        <f t="shared" si="26"/>
        <v>111577</v>
      </c>
      <c r="R96" s="107">
        <f t="shared" si="26"/>
        <v>11140</v>
      </c>
      <c r="S96" s="107">
        <f t="shared" si="26"/>
        <v>37903</v>
      </c>
      <c r="T96" s="460">
        <f t="shared" si="26"/>
        <v>0</v>
      </c>
      <c r="U96" s="454">
        <f t="shared" si="18"/>
        <v>6225891</v>
      </c>
    </row>
    <row r="97" spans="1:21" ht="27">
      <c r="A97" s="1" t="str">
        <f t="shared" si="21"/>
        <v>702</v>
      </c>
      <c r="B97" s="103" t="s">
        <v>341</v>
      </c>
      <c r="C97" s="172" t="str">
        <f t="shared" si="22"/>
        <v>2J110</v>
      </c>
      <c r="D97" s="440"/>
      <c r="E97" s="432" t="s">
        <v>268</v>
      </c>
      <c r="F97" s="433"/>
      <c r="G97" s="414" t="s">
        <v>269</v>
      </c>
      <c r="H97" s="117">
        <v>38027</v>
      </c>
      <c r="I97" s="116">
        <v>11113</v>
      </c>
      <c r="J97" s="116">
        <v>5603</v>
      </c>
      <c r="K97" s="116">
        <v>1686561</v>
      </c>
      <c r="L97" s="116">
        <v>1222062</v>
      </c>
      <c r="M97" s="116">
        <v>2082648</v>
      </c>
      <c r="N97" s="116">
        <v>9714</v>
      </c>
      <c r="O97" s="116">
        <v>554819</v>
      </c>
      <c r="P97" s="116">
        <v>136584</v>
      </c>
      <c r="Q97" s="116">
        <v>105261</v>
      </c>
      <c r="R97" s="116">
        <v>10386</v>
      </c>
      <c r="S97" s="116">
        <v>35174</v>
      </c>
      <c r="T97" s="447"/>
      <c r="U97" s="455">
        <f t="shared" si="18"/>
        <v>5897952</v>
      </c>
    </row>
    <row r="98" spans="1:21" ht="27">
      <c r="A98" s="1" t="str">
        <f t="shared" si="21"/>
        <v>702</v>
      </c>
      <c r="B98" s="103" t="s">
        <v>341</v>
      </c>
      <c r="C98" s="172" t="str">
        <f t="shared" si="22"/>
        <v>2J120</v>
      </c>
      <c r="D98" s="440"/>
      <c r="E98" s="432" t="s">
        <v>270</v>
      </c>
      <c r="F98" s="433"/>
      <c r="G98" s="414" t="s">
        <v>271</v>
      </c>
      <c r="H98" s="117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447"/>
      <c r="U98" s="455">
        <f aca="true" t="shared" si="27" ref="U98:U104">SUM(H98:T98)</f>
        <v>0</v>
      </c>
    </row>
    <row r="99" spans="1:21" ht="27">
      <c r="A99" s="1" t="str">
        <f t="shared" si="21"/>
        <v>702</v>
      </c>
      <c r="B99" s="103" t="s">
        <v>341</v>
      </c>
      <c r="C99" s="172" t="str">
        <f t="shared" si="22"/>
        <v>2J130</v>
      </c>
      <c r="D99" s="440"/>
      <c r="E99" s="432" t="s">
        <v>272</v>
      </c>
      <c r="F99" s="433"/>
      <c r="G99" s="414" t="s">
        <v>273</v>
      </c>
      <c r="H99" s="117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447"/>
      <c r="U99" s="455">
        <f t="shared" si="27"/>
        <v>0</v>
      </c>
    </row>
    <row r="100" spans="1:21" ht="27">
      <c r="A100" s="1" t="str">
        <f t="shared" si="21"/>
        <v>702</v>
      </c>
      <c r="B100" s="103" t="s">
        <v>341</v>
      </c>
      <c r="C100" s="172" t="str">
        <f t="shared" si="22"/>
        <v>2J140</v>
      </c>
      <c r="D100" s="440"/>
      <c r="E100" s="432" t="s">
        <v>274</v>
      </c>
      <c r="F100" s="433"/>
      <c r="G100" s="414" t="s">
        <v>275</v>
      </c>
      <c r="H100" s="117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447"/>
      <c r="U100" s="455">
        <f t="shared" si="27"/>
        <v>0</v>
      </c>
    </row>
    <row r="101" spans="1:21" ht="27">
      <c r="A101" s="1" t="str">
        <f t="shared" si="21"/>
        <v>702</v>
      </c>
      <c r="B101" s="103" t="s">
        <v>341</v>
      </c>
      <c r="C101" s="172" t="str">
        <f t="shared" si="22"/>
        <v>2J150</v>
      </c>
      <c r="D101" s="440"/>
      <c r="E101" s="432" t="s">
        <v>276</v>
      </c>
      <c r="F101" s="433"/>
      <c r="G101" s="414" t="s">
        <v>277</v>
      </c>
      <c r="H101" s="117">
        <v>3209</v>
      </c>
      <c r="I101" s="116">
        <v>487</v>
      </c>
      <c r="J101" s="116">
        <v>428</v>
      </c>
      <c r="K101" s="116">
        <v>65257</v>
      </c>
      <c r="L101" s="116">
        <v>33582</v>
      </c>
      <c r="M101" s="116">
        <v>147452</v>
      </c>
      <c r="N101" s="116">
        <v>754</v>
      </c>
      <c r="O101" s="116">
        <v>19651</v>
      </c>
      <c r="P101" s="116">
        <v>47320</v>
      </c>
      <c r="Q101" s="116">
        <v>6316</v>
      </c>
      <c r="R101" s="116">
        <v>754</v>
      </c>
      <c r="S101" s="116">
        <v>2729</v>
      </c>
      <c r="T101" s="447"/>
      <c r="U101" s="455">
        <f t="shared" si="27"/>
        <v>327939</v>
      </c>
    </row>
    <row r="102" spans="1:21" ht="27.75" thickBot="1">
      <c r="A102" s="1" t="str">
        <f t="shared" si="21"/>
        <v>702</v>
      </c>
      <c r="B102" s="103" t="s">
        <v>341</v>
      </c>
      <c r="C102" s="172" t="str">
        <f t="shared" si="22"/>
        <v>2J160</v>
      </c>
      <c r="D102" s="519"/>
      <c r="E102" s="510" t="s">
        <v>278</v>
      </c>
      <c r="F102" s="511"/>
      <c r="G102" s="512" t="s">
        <v>279</v>
      </c>
      <c r="H102" s="444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452"/>
      <c r="U102" s="456">
        <f t="shared" si="27"/>
        <v>0</v>
      </c>
    </row>
    <row r="103" spans="1:21" ht="15" thickBot="1">
      <c r="A103" s="1" t="str">
        <f t="shared" si="21"/>
        <v>702</v>
      </c>
      <c r="B103" s="103" t="s">
        <v>341</v>
      </c>
      <c r="C103" s="172" t="str">
        <f t="shared" si="22"/>
        <v>2K100</v>
      </c>
      <c r="D103" s="494" t="s">
        <v>280</v>
      </c>
      <c r="E103" s="521"/>
      <c r="F103" s="521"/>
      <c r="G103" s="507" t="s">
        <v>281</v>
      </c>
      <c r="H103" s="129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3"/>
      <c r="U103" s="464">
        <f t="shared" si="27"/>
        <v>0</v>
      </c>
    </row>
    <row r="104" spans="1:21" ht="29.25" thickBot="1">
      <c r="A104" s="1" t="str">
        <f t="shared" si="21"/>
        <v>702</v>
      </c>
      <c r="B104" s="103" t="s">
        <v>341</v>
      </c>
      <c r="C104" s="172" t="str">
        <f t="shared" si="22"/>
        <v>2L100</v>
      </c>
      <c r="D104" s="494" t="s">
        <v>282</v>
      </c>
      <c r="E104" s="521"/>
      <c r="F104" s="521"/>
      <c r="G104" s="507" t="s">
        <v>283</v>
      </c>
      <c r="H104" s="118">
        <v>1224114</v>
      </c>
      <c r="I104" s="361">
        <v>29318</v>
      </c>
      <c r="J104" s="361">
        <v>304346</v>
      </c>
      <c r="K104" s="361">
        <v>12799280</v>
      </c>
      <c r="L104" s="361">
        <v>191535</v>
      </c>
      <c r="M104" s="361">
        <v>1035631</v>
      </c>
      <c r="N104" s="361">
        <v>4111</v>
      </c>
      <c r="O104" s="361">
        <v>64951</v>
      </c>
      <c r="P104" s="361">
        <v>73316</v>
      </c>
      <c r="Q104" s="361">
        <v>69649</v>
      </c>
      <c r="R104" s="361">
        <v>4156</v>
      </c>
      <c r="S104" s="361">
        <v>16924</v>
      </c>
      <c r="T104" s="498"/>
      <c r="U104" s="464">
        <f t="shared" si="27"/>
        <v>15817331</v>
      </c>
    </row>
    <row r="105" spans="1:21" ht="16.5" thickBot="1">
      <c r="A105" s="1" t="str">
        <f t="shared" si="21"/>
        <v>702</v>
      </c>
      <c r="B105" s="103" t="s">
        <v>341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429">
        <f aca="true" t="shared" si="28" ref="H105:U105">H104+H103+H96+H90+H81+H67+H61+H55+H54+H53+H52+H35</f>
        <v>42889470</v>
      </c>
      <c r="I105" s="128">
        <f t="shared" si="28"/>
        <v>448119</v>
      </c>
      <c r="J105" s="128">
        <f t="shared" si="28"/>
        <v>3063320</v>
      </c>
      <c r="K105" s="128">
        <f t="shared" si="28"/>
        <v>28307386</v>
      </c>
      <c r="L105" s="128">
        <f t="shared" si="28"/>
        <v>17124106</v>
      </c>
      <c r="M105" s="128">
        <f t="shared" si="28"/>
        <v>60794372</v>
      </c>
      <c r="N105" s="128">
        <f t="shared" si="28"/>
        <v>272837</v>
      </c>
      <c r="O105" s="128">
        <f t="shared" si="28"/>
        <v>8300804</v>
      </c>
      <c r="P105" s="128">
        <f t="shared" si="28"/>
        <v>7043796</v>
      </c>
      <c r="Q105" s="128">
        <f t="shared" si="28"/>
        <v>3155372</v>
      </c>
      <c r="R105" s="128">
        <f t="shared" si="28"/>
        <v>286791</v>
      </c>
      <c r="S105" s="128">
        <f t="shared" si="28"/>
        <v>1302047</v>
      </c>
      <c r="T105" s="453">
        <f t="shared" si="28"/>
        <v>0</v>
      </c>
      <c r="U105" s="464">
        <f t="shared" si="28"/>
        <v>172988420</v>
      </c>
    </row>
    <row r="106" spans="1:21" ht="17.25" thickBot="1">
      <c r="A106" s="1" t="str">
        <f t="shared" si="21"/>
        <v>702</v>
      </c>
      <c r="B106" s="103" t="s">
        <v>341</v>
      </c>
      <c r="C106" s="172"/>
      <c r="D106" s="670" t="s">
        <v>285</v>
      </c>
      <c r="E106" s="671"/>
      <c r="F106" s="671"/>
      <c r="G106" s="671"/>
      <c r="H106" s="671"/>
      <c r="I106" s="671"/>
      <c r="J106" s="671"/>
      <c r="K106" s="671"/>
      <c r="L106" s="671"/>
      <c r="M106" s="671"/>
      <c r="N106" s="671"/>
      <c r="O106" s="671"/>
      <c r="P106" s="671"/>
      <c r="Q106" s="671"/>
      <c r="R106" s="671"/>
      <c r="S106" s="671"/>
      <c r="T106" s="671"/>
      <c r="U106" s="672"/>
    </row>
    <row r="107" spans="1:21" ht="14.25">
      <c r="A107" s="1" t="str">
        <f t="shared" si="21"/>
        <v>702</v>
      </c>
      <c r="B107" s="103" t="s">
        <v>341</v>
      </c>
      <c r="C107" s="172" t="str">
        <f t="shared" si="22"/>
        <v>3A100</v>
      </c>
      <c r="D107" s="467" t="s">
        <v>286</v>
      </c>
      <c r="E107" s="468"/>
      <c r="F107" s="468"/>
      <c r="G107" s="441" t="s">
        <v>287</v>
      </c>
      <c r="H107" s="106">
        <f aca="true" t="shared" si="29" ref="H107:T107">H108+H111</f>
        <v>2406293</v>
      </c>
      <c r="I107" s="107">
        <f t="shared" si="29"/>
        <v>143800</v>
      </c>
      <c r="J107" s="107">
        <f t="shared" si="29"/>
        <v>141366</v>
      </c>
      <c r="K107" s="107">
        <f t="shared" si="29"/>
        <v>1481617</v>
      </c>
      <c r="L107" s="107">
        <f t="shared" si="29"/>
        <v>4430458</v>
      </c>
      <c r="M107" s="107">
        <f t="shared" si="29"/>
        <v>14598478</v>
      </c>
      <c r="N107" s="107">
        <f t="shared" si="29"/>
        <v>67159</v>
      </c>
      <c r="O107" s="107">
        <f t="shared" si="29"/>
        <v>3289775</v>
      </c>
      <c r="P107" s="107">
        <f t="shared" si="29"/>
        <v>1365046</v>
      </c>
      <c r="Q107" s="107">
        <f t="shared" si="29"/>
        <v>850815</v>
      </c>
      <c r="R107" s="107">
        <f t="shared" si="29"/>
        <v>72941</v>
      </c>
      <c r="S107" s="107">
        <f t="shared" si="29"/>
        <v>246473</v>
      </c>
      <c r="T107" s="460">
        <f t="shared" si="29"/>
        <v>0</v>
      </c>
      <c r="U107" s="454">
        <f aca="true" t="shared" si="30" ref="U107:U126">SUM(H107:T107)</f>
        <v>29094221</v>
      </c>
    </row>
    <row r="108" spans="1:21" ht="13.5">
      <c r="A108" s="1" t="str">
        <f t="shared" si="21"/>
        <v>702</v>
      </c>
      <c r="B108" s="103" t="s">
        <v>341</v>
      </c>
      <c r="C108" s="172" t="str">
        <f t="shared" si="22"/>
        <v>3A110</v>
      </c>
      <c r="D108" s="439"/>
      <c r="E108" s="432" t="s">
        <v>288</v>
      </c>
      <c r="F108" s="433"/>
      <c r="G108" s="414" t="s">
        <v>289</v>
      </c>
      <c r="H108" s="108">
        <f aca="true" t="shared" si="31" ref="H108:T108">H109+H110</f>
        <v>1450557</v>
      </c>
      <c r="I108" s="109">
        <f t="shared" si="31"/>
        <v>118747</v>
      </c>
      <c r="J108" s="109">
        <f t="shared" si="31"/>
        <v>116358</v>
      </c>
      <c r="K108" s="109">
        <f t="shared" si="31"/>
        <v>894553</v>
      </c>
      <c r="L108" s="109">
        <f t="shared" si="31"/>
        <v>3818876</v>
      </c>
      <c r="M108" s="109">
        <f t="shared" si="31"/>
        <v>12310323</v>
      </c>
      <c r="N108" s="109">
        <f t="shared" si="31"/>
        <v>56815</v>
      </c>
      <c r="O108" s="109">
        <f t="shared" si="31"/>
        <v>3002366</v>
      </c>
      <c r="P108" s="109">
        <f t="shared" si="31"/>
        <v>1030723</v>
      </c>
      <c r="Q108" s="109">
        <f t="shared" si="31"/>
        <v>665935</v>
      </c>
      <c r="R108" s="109">
        <f t="shared" si="31"/>
        <v>64572</v>
      </c>
      <c r="S108" s="109">
        <f t="shared" si="31"/>
        <v>207451</v>
      </c>
      <c r="T108" s="448">
        <f t="shared" si="31"/>
        <v>0</v>
      </c>
      <c r="U108" s="455">
        <f t="shared" si="30"/>
        <v>23737276</v>
      </c>
    </row>
    <row r="109" spans="1:21" ht="13.5">
      <c r="A109" s="1" t="str">
        <f t="shared" si="21"/>
        <v>702</v>
      </c>
      <c r="B109" s="103" t="s">
        <v>341</v>
      </c>
      <c r="C109" s="172" t="str">
        <f t="shared" si="22"/>
        <v>3A111 </v>
      </c>
      <c r="D109" s="439"/>
      <c r="E109" s="432"/>
      <c r="F109" s="433" t="s">
        <v>290</v>
      </c>
      <c r="G109" s="415" t="s">
        <v>291</v>
      </c>
      <c r="H109" s="111">
        <v>1038673</v>
      </c>
      <c r="I109" s="413">
        <v>85095</v>
      </c>
      <c r="J109" s="413">
        <v>83387</v>
      </c>
      <c r="K109" s="413">
        <v>695450</v>
      </c>
      <c r="L109" s="413">
        <v>2744460</v>
      </c>
      <c r="M109" s="413">
        <v>8828972</v>
      </c>
      <c r="N109" s="413">
        <v>40643</v>
      </c>
      <c r="O109" s="413">
        <v>2148974</v>
      </c>
      <c r="P109" s="413">
        <v>736488</v>
      </c>
      <c r="Q109" s="413">
        <v>476674</v>
      </c>
      <c r="R109" s="413">
        <v>47901</v>
      </c>
      <c r="S109" s="413">
        <v>149157</v>
      </c>
      <c r="T109" s="451"/>
      <c r="U109" s="455">
        <f t="shared" si="30"/>
        <v>17075874</v>
      </c>
    </row>
    <row r="110" spans="1:21" ht="13.5">
      <c r="A110" s="1" t="str">
        <f t="shared" si="21"/>
        <v>702</v>
      </c>
      <c r="B110" s="103" t="s">
        <v>341</v>
      </c>
      <c r="C110" s="172" t="str">
        <f t="shared" si="22"/>
        <v>3A112</v>
      </c>
      <c r="D110" s="439"/>
      <c r="E110" s="432"/>
      <c r="F110" s="433" t="s">
        <v>292</v>
      </c>
      <c r="G110" s="415" t="s">
        <v>293</v>
      </c>
      <c r="H110" s="111">
        <v>411884</v>
      </c>
      <c r="I110" s="413">
        <v>33652</v>
      </c>
      <c r="J110" s="413">
        <v>32971</v>
      </c>
      <c r="K110" s="413">
        <v>199103</v>
      </c>
      <c r="L110" s="413">
        <v>1074416</v>
      </c>
      <c r="M110" s="413">
        <v>3481351</v>
      </c>
      <c r="N110" s="413">
        <v>16172</v>
      </c>
      <c r="O110" s="413">
        <v>853392</v>
      </c>
      <c r="P110" s="413">
        <v>294235</v>
      </c>
      <c r="Q110" s="413">
        <v>189261</v>
      </c>
      <c r="R110" s="413">
        <v>16671</v>
      </c>
      <c r="S110" s="413">
        <v>58294</v>
      </c>
      <c r="T110" s="451"/>
      <c r="U110" s="455">
        <f t="shared" si="30"/>
        <v>6661402</v>
      </c>
    </row>
    <row r="111" spans="1:21" ht="27.75" thickBot="1">
      <c r="A111" s="1" t="str">
        <f t="shared" si="21"/>
        <v>702</v>
      </c>
      <c r="B111" s="103" t="s">
        <v>341</v>
      </c>
      <c r="C111" s="172" t="str">
        <f t="shared" si="22"/>
        <v>3A120</v>
      </c>
      <c r="D111" s="515"/>
      <c r="E111" s="510" t="s">
        <v>294</v>
      </c>
      <c r="F111" s="511"/>
      <c r="G111" s="512" t="s">
        <v>295</v>
      </c>
      <c r="H111" s="476">
        <v>955736</v>
      </c>
      <c r="I111" s="477">
        <v>25053</v>
      </c>
      <c r="J111" s="477">
        <v>25008</v>
      </c>
      <c r="K111" s="477">
        <v>587064</v>
      </c>
      <c r="L111" s="477">
        <v>611582</v>
      </c>
      <c r="M111" s="477">
        <v>2288155</v>
      </c>
      <c r="N111" s="477">
        <v>10344</v>
      </c>
      <c r="O111" s="477">
        <v>287409</v>
      </c>
      <c r="P111" s="477">
        <v>334323</v>
      </c>
      <c r="Q111" s="477">
        <v>184880</v>
      </c>
      <c r="R111" s="477">
        <v>8369</v>
      </c>
      <c r="S111" s="477">
        <v>39022</v>
      </c>
      <c r="T111" s="478"/>
      <c r="U111" s="456">
        <f t="shared" si="30"/>
        <v>5356945</v>
      </c>
    </row>
    <row r="112" spans="1:21" ht="14.25">
      <c r="A112" s="1" t="str">
        <f t="shared" si="21"/>
        <v>702</v>
      </c>
      <c r="B112" s="103" t="s">
        <v>341</v>
      </c>
      <c r="C112" s="172" t="str">
        <f t="shared" si="22"/>
        <v>3B100</v>
      </c>
      <c r="D112" s="467" t="s">
        <v>296</v>
      </c>
      <c r="E112" s="468"/>
      <c r="F112" s="468"/>
      <c r="G112" s="441" t="s">
        <v>297</v>
      </c>
      <c r="H112" s="106">
        <f>SUM(H113:H117)</f>
        <v>22348742</v>
      </c>
      <c r="I112" s="107">
        <f aca="true" t="shared" si="32" ref="I112:T112">SUM(I113:I117)</f>
        <v>716084</v>
      </c>
      <c r="J112" s="107">
        <f t="shared" si="32"/>
        <v>397710</v>
      </c>
      <c r="K112" s="107">
        <f t="shared" si="32"/>
        <v>12307730</v>
      </c>
      <c r="L112" s="107">
        <f t="shared" si="32"/>
        <v>29001513</v>
      </c>
      <c r="M112" s="107">
        <f t="shared" si="32"/>
        <v>104036398</v>
      </c>
      <c r="N112" s="107">
        <f t="shared" si="32"/>
        <v>440148</v>
      </c>
      <c r="O112" s="107">
        <f t="shared" si="32"/>
        <v>15167374</v>
      </c>
      <c r="P112" s="107">
        <f t="shared" si="32"/>
        <v>6035357</v>
      </c>
      <c r="Q112" s="107">
        <f t="shared" si="32"/>
        <v>5317354</v>
      </c>
      <c r="R112" s="107">
        <f t="shared" si="32"/>
        <v>452328</v>
      </c>
      <c r="S112" s="107">
        <f t="shared" si="32"/>
        <v>1608468</v>
      </c>
      <c r="T112" s="460">
        <f t="shared" si="32"/>
        <v>0</v>
      </c>
      <c r="U112" s="454">
        <f t="shared" si="30"/>
        <v>197829206</v>
      </c>
    </row>
    <row r="113" spans="1:21" ht="13.5">
      <c r="A113" s="1" t="str">
        <f t="shared" si="21"/>
        <v>702</v>
      </c>
      <c r="B113" s="103" t="s">
        <v>341</v>
      </c>
      <c r="C113" s="172" t="str">
        <f t="shared" si="22"/>
        <v>3B110</v>
      </c>
      <c r="D113" s="439"/>
      <c r="E113" s="432" t="s">
        <v>298</v>
      </c>
      <c r="F113" s="433"/>
      <c r="G113" s="414" t="s">
        <v>299</v>
      </c>
      <c r="H113" s="111">
        <v>485708</v>
      </c>
      <c r="I113" s="413">
        <v>20759</v>
      </c>
      <c r="J113" s="413">
        <v>10563</v>
      </c>
      <c r="K113" s="413">
        <v>249651</v>
      </c>
      <c r="L113" s="413">
        <v>641162</v>
      </c>
      <c r="M113" s="413">
        <v>2497657</v>
      </c>
      <c r="N113" s="413">
        <v>10931</v>
      </c>
      <c r="O113" s="413">
        <v>435951</v>
      </c>
      <c r="P113" s="413">
        <v>211726</v>
      </c>
      <c r="Q113" s="413">
        <v>151178</v>
      </c>
      <c r="R113" s="413">
        <v>11510</v>
      </c>
      <c r="S113" s="413">
        <v>38658</v>
      </c>
      <c r="T113" s="451"/>
      <c r="U113" s="455">
        <f t="shared" si="30"/>
        <v>4765454</v>
      </c>
    </row>
    <row r="114" spans="1:21" ht="13.5">
      <c r="A114" s="1" t="str">
        <f t="shared" si="21"/>
        <v>702</v>
      </c>
      <c r="B114" s="103" t="s">
        <v>341</v>
      </c>
      <c r="C114" s="172" t="str">
        <f t="shared" si="22"/>
        <v>3B120</v>
      </c>
      <c r="D114" s="439"/>
      <c r="E114" s="432" t="s">
        <v>300</v>
      </c>
      <c r="F114" s="433"/>
      <c r="G114" s="414" t="s">
        <v>301</v>
      </c>
      <c r="H114" s="111">
        <v>1094220</v>
      </c>
      <c r="I114" s="413">
        <v>30045</v>
      </c>
      <c r="J114" s="413">
        <v>13884</v>
      </c>
      <c r="K114" s="413">
        <v>1251451</v>
      </c>
      <c r="L114" s="413">
        <v>1041376</v>
      </c>
      <c r="M114" s="413">
        <v>4138465</v>
      </c>
      <c r="N114" s="413">
        <v>17806</v>
      </c>
      <c r="O114" s="413">
        <v>642687</v>
      </c>
      <c r="P114" s="413">
        <v>329101</v>
      </c>
      <c r="Q114" s="413">
        <v>263827</v>
      </c>
      <c r="R114" s="413">
        <v>18456</v>
      </c>
      <c r="S114" s="413">
        <v>65939</v>
      </c>
      <c r="T114" s="451"/>
      <c r="U114" s="455">
        <f t="shared" si="30"/>
        <v>8907257</v>
      </c>
    </row>
    <row r="115" spans="1:21" ht="13.5">
      <c r="A115" s="1" t="str">
        <f t="shared" si="21"/>
        <v>702</v>
      </c>
      <c r="B115" s="103" t="s">
        <v>341</v>
      </c>
      <c r="C115" s="172" t="str">
        <f t="shared" si="22"/>
        <v>3B130</v>
      </c>
      <c r="D115" s="439"/>
      <c r="E115" s="432" t="s">
        <v>302</v>
      </c>
      <c r="F115" s="433"/>
      <c r="G115" s="414" t="s">
        <v>303</v>
      </c>
      <c r="H115" s="111">
        <v>19871036</v>
      </c>
      <c r="I115" s="413">
        <v>661133</v>
      </c>
      <c r="J115" s="413">
        <v>371477</v>
      </c>
      <c r="K115" s="413">
        <v>10733828</v>
      </c>
      <c r="L115" s="413">
        <v>27119293</v>
      </c>
      <c r="M115" s="413">
        <v>96655027</v>
      </c>
      <c r="N115" s="413">
        <v>408326</v>
      </c>
      <c r="O115" s="413">
        <v>13996591</v>
      </c>
      <c r="P115" s="413">
        <v>5454595</v>
      </c>
      <c r="Q115" s="413">
        <v>4864157</v>
      </c>
      <c r="R115" s="413">
        <v>419502</v>
      </c>
      <c r="S115" s="413">
        <v>1492268</v>
      </c>
      <c r="T115" s="451"/>
      <c r="U115" s="455">
        <f t="shared" si="30"/>
        <v>182047233</v>
      </c>
    </row>
    <row r="116" spans="1:21" ht="27">
      <c r="A116" s="1" t="str">
        <f t="shared" si="21"/>
        <v>702</v>
      </c>
      <c r="B116" s="103" t="s">
        <v>341</v>
      </c>
      <c r="C116" s="172" t="str">
        <f t="shared" si="22"/>
        <v>3B140</v>
      </c>
      <c r="D116" s="439"/>
      <c r="E116" s="432" t="s">
        <v>304</v>
      </c>
      <c r="F116" s="433"/>
      <c r="G116" s="414" t="s">
        <v>305</v>
      </c>
      <c r="H116" s="111">
        <v>661950</v>
      </c>
      <c r="I116" s="413">
        <v>29</v>
      </c>
      <c r="J116" s="413">
        <v>11</v>
      </c>
      <c r="K116" s="413"/>
      <c r="L116" s="413">
        <v>1343</v>
      </c>
      <c r="M116" s="413">
        <v>2434</v>
      </c>
      <c r="N116" s="413">
        <v>17</v>
      </c>
      <c r="O116" s="413">
        <v>1380</v>
      </c>
      <c r="P116" s="413">
        <v>1172</v>
      </c>
      <c r="Q116" s="413">
        <v>166</v>
      </c>
      <c r="R116" s="413">
        <v>18</v>
      </c>
      <c r="S116" s="413">
        <v>59</v>
      </c>
      <c r="T116" s="451"/>
      <c r="U116" s="455">
        <f t="shared" si="30"/>
        <v>668579</v>
      </c>
    </row>
    <row r="117" spans="1:21" ht="27.75" thickBot="1">
      <c r="A117" s="1" t="str">
        <f t="shared" si="21"/>
        <v>702</v>
      </c>
      <c r="B117" s="103" t="s">
        <v>341</v>
      </c>
      <c r="C117" s="172" t="str">
        <f t="shared" si="22"/>
        <v>3B150</v>
      </c>
      <c r="D117" s="515"/>
      <c r="E117" s="510" t="s">
        <v>306</v>
      </c>
      <c r="F117" s="511"/>
      <c r="G117" s="512" t="s">
        <v>307</v>
      </c>
      <c r="H117" s="476">
        <v>235828</v>
      </c>
      <c r="I117" s="477">
        <v>4118</v>
      </c>
      <c r="J117" s="477">
        <v>1775</v>
      </c>
      <c r="K117" s="477">
        <v>72800</v>
      </c>
      <c r="L117" s="477">
        <v>198339</v>
      </c>
      <c r="M117" s="477">
        <v>742815</v>
      </c>
      <c r="N117" s="477">
        <v>3068</v>
      </c>
      <c r="O117" s="477">
        <v>90765</v>
      </c>
      <c r="P117" s="477">
        <v>38763</v>
      </c>
      <c r="Q117" s="477">
        <v>38026</v>
      </c>
      <c r="R117" s="477">
        <v>2842</v>
      </c>
      <c r="S117" s="477">
        <v>11544</v>
      </c>
      <c r="T117" s="478"/>
      <c r="U117" s="456">
        <f t="shared" si="30"/>
        <v>1440683</v>
      </c>
    </row>
    <row r="118" spans="1:21" ht="15" thickBot="1">
      <c r="A118" s="1" t="str">
        <f t="shared" si="21"/>
        <v>702</v>
      </c>
      <c r="B118" s="103" t="s">
        <v>341</v>
      </c>
      <c r="C118" s="172" t="str">
        <f t="shared" si="22"/>
        <v>3C100</v>
      </c>
      <c r="D118" s="494" t="s">
        <v>308</v>
      </c>
      <c r="E118" s="521"/>
      <c r="F118" s="521"/>
      <c r="G118" s="507" t="s">
        <v>309</v>
      </c>
      <c r="H118" s="129"/>
      <c r="I118" s="522"/>
      <c r="J118" s="522"/>
      <c r="K118" s="522"/>
      <c r="L118" s="522"/>
      <c r="M118" s="522"/>
      <c r="N118" s="522"/>
      <c r="O118" s="522"/>
      <c r="P118" s="522"/>
      <c r="Q118" s="522"/>
      <c r="R118" s="522"/>
      <c r="S118" s="522"/>
      <c r="T118" s="523"/>
      <c r="U118" s="464">
        <f t="shared" si="30"/>
        <v>0</v>
      </c>
    </row>
    <row r="119" spans="1:21" ht="15" thickBot="1">
      <c r="A119" s="1" t="str">
        <f t="shared" si="21"/>
        <v>702</v>
      </c>
      <c r="B119" s="103" t="s">
        <v>341</v>
      </c>
      <c r="C119" s="172" t="str">
        <f t="shared" si="22"/>
        <v>3D100</v>
      </c>
      <c r="D119" s="494" t="s">
        <v>310</v>
      </c>
      <c r="E119" s="521"/>
      <c r="F119" s="521"/>
      <c r="G119" s="507" t="s">
        <v>311</v>
      </c>
      <c r="H119" s="129">
        <v>297327</v>
      </c>
      <c r="I119" s="522">
        <v>38521</v>
      </c>
      <c r="J119" s="522">
        <v>8111</v>
      </c>
      <c r="K119" s="522">
        <v>85032</v>
      </c>
      <c r="L119" s="522">
        <v>1051481</v>
      </c>
      <c r="M119" s="522">
        <v>2828816</v>
      </c>
      <c r="N119" s="522">
        <v>13559</v>
      </c>
      <c r="O119" s="522">
        <v>853778</v>
      </c>
      <c r="P119" s="522">
        <v>216222</v>
      </c>
      <c r="Q119" s="522">
        <v>135669</v>
      </c>
      <c r="R119" s="522">
        <v>15284</v>
      </c>
      <c r="S119" s="522">
        <v>48845</v>
      </c>
      <c r="T119" s="523"/>
      <c r="U119" s="464">
        <f t="shared" si="30"/>
        <v>5592645</v>
      </c>
    </row>
    <row r="120" spans="1:21" ht="15" thickBot="1">
      <c r="A120" s="1" t="str">
        <f t="shared" si="21"/>
        <v>702</v>
      </c>
      <c r="B120" s="103" t="s">
        <v>341</v>
      </c>
      <c r="C120" s="172" t="str">
        <f t="shared" si="22"/>
        <v>3E100</v>
      </c>
      <c r="D120" s="494" t="s">
        <v>312</v>
      </c>
      <c r="E120" s="521"/>
      <c r="F120" s="521"/>
      <c r="G120" s="507" t="s">
        <v>313</v>
      </c>
      <c r="H120" s="129"/>
      <c r="I120" s="522"/>
      <c r="J120" s="522"/>
      <c r="K120" s="522"/>
      <c r="L120" s="522"/>
      <c r="M120" s="522"/>
      <c r="N120" s="522"/>
      <c r="O120" s="522"/>
      <c r="P120" s="522"/>
      <c r="Q120" s="522"/>
      <c r="R120" s="522"/>
      <c r="S120" s="522"/>
      <c r="T120" s="523"/>
      <c r="U120" s="464">
        <f t="shared" si="30"/>
        <v>0</v>
      </c>
    </row>
    <row r="121" spans="1:21" ht="15" thickBot="1">
      <c r="A121" s="1" t="str">
        <f t="shared" si="21"/>
        <v>702</v>
      </c>
      <c r="B121" s="103" t="s">
        <v>341</v>
      </c>
      <c r="C121" s="172" t="str">
        <f t="shared" si="22"/>
        <v>3F100</v>
      </c>
      <c r="D121" s="494" t="s">
        <v>314</v>
      </c>
      <c r="E121" s="521"/>
      <c r="F121" s="521"/>
      <c r="G121" s="507" t="s">
        <v>315</v>
      </c>
      <c r="H121" s="129">
        <v>3488176</v>
      </c>
      <c r="I121" s="522">
        <v>4756</v>
      </c>
      <c r="J121" s="522">
        <v>51769</v>
      </c>
      <c r="K121" s="522">
        <v>467197</v>
      </c>
      <c r="L121" s="522">
        <v>200640</v>
      </c>
      <c r="M121" s="522">
        <v>950012</v>
      </c>
      <c r="N121" s="522">
        <v>3726</v>
      </c>
      <c r="O121" s="522">
        <v>73874</v>
      </c>
      <c r="P121" s="522">
        <v>33674</v>
      </c>
      <c r="Q121" s="522">
        <v>30699</v>
      </c>
      <c r="R121" s="522">
        <v>3746</v>
      </c>
      <c r="S121" s="522">
        <v>13811</v>
      </c>
      <c r="T121" s="523"/>
      <c r="U121" s="464">
        <f t="shared" si="30"/>
        <v>5322080</v>
      </c>
    </row>
    <row r="122" spans="1:21" ht="29.25" thickBot="1">
      <c r="A122" s="1" t="str">
        <f t="shared" si="21"/>
        <v>702</v>
      </c>
      <c r="B122" s="103" t="s">
        <v>341</v>
      </c>
      <c r="C122" s="172" t="str">
        <f t="shared" si="22"/>
        <v>3G100</v>
      </c>
      <c r="D122" s="494" t="s">
        <v>316</v>
      </c>
      <c r="E122" s="521"/>
      <c r="F122" s="521"/>
      <c r="G122" s="507" t="s">
        <v>317</v>
      </c>
      <c r="H122" s="129"/>
      <c r="I122" s="522"/>
      <c r="J122" s="522"/>
      <c r="K122" s="522"/>
      <c r="L122" s="522"/>
      <c r="M122" s="522"/>
      <c r="N122" s="522"/>
      <c r="O122" s="522"/>
      <c r="P122" s="522"/>
      <c r="Q122" s="522"/>
      <c r="R122" s="522"/>
      <c r="S122" s="522"/>
      <c r="T122" s="523"/>
      <c r="U122" s="464">
        <f t="shared" si="30"/>
        <v>0</v>
      </c>
    </row>
    <row r="123" spans="1:21" ht="29.25" thickBot="1">
      <c r="A123" s="1" t="str">
        <f t="shared" si="21"/>
        <v>702</v>
      </c>
      <c r="B123" s="103" t="s">
        <v>341</v>
      </c>
      <c r="C123" s="172" t="str">
        <f t="shared" si="22"/>
        <v>3H100</v>
      </c>
      <c r="D123" s="524" t="s">
        <v>318</v>
      </c>
      <c r="E123" s="525"/>
      <c r="F123" s="525"/>
      <c r="G123" s="526" t="s">
        <v>319</v>
      </c>
      <c r="H123" s="527"/>
      <c r="I123" s="528"/>
      <c r="J123" s="528"/>
      <c r="K123" s="528"/>
      <c r="L123" s="528"/>
      <c r="M123" s="528"/>
      <c r="N123" s="528"/>
      <c r="O123" s="528"/>
      <c r="P123" s="528"/>
      <c r="Q123" s="528"/>
      <c r="R123" s="528"/>
      <c r="S123" s="528"/>
      <c r="T123" s="529"/>
      <c r="U123" s="520">
        <f t="shared" si="30"/>
        <v>0</v>
      </c>
    </row>
    <row r="124" spans="1:21" s="404" customFormat="1" ht="16.5" thickBot="1">
      <c r="A124" s="404" t="str">
        <f t="shared" si="21"/>
        <v>702</v>
      </c>
      <c r="B124" s="405" t="s">
        <v>341</v>
      </c>
      <c r="C124" s="406">
        <f t="shared" si="22"/>
        <v>39999</v>
      </c>
      <c r="D124" s="31">
        <v>39999</v>
      </c>
      <c r="E124" s="465"/>
      <c r="F124" s="466"/>
      <c r="G124" s="470" t="s">
        <v>320</v>
      </c>
      <c r="H124" s="472">
        <f>H123+H122+H121+H1161+H120+H119+H118+H112+H107</f>
        <v>28540538</v>
      </c>
      <c r="I124" s="473">
        <f aca="true" t="shared" si="33" ref="I124:T124">I123+I122+I121+I1161+I120+I119+I118+I112+I107</f>
        <v>903161</v>
      </c>
      <c r="J124" s="473">
        <f t="shared" si="33"/>
        <v>598956</v>
      </c>
      <c r="K124" s="473">
        <f t="shared" si="33"/>
        <v>14341576</v>
      </c>
      <c r="L124" s="473">
        <f t="shared" si="33"/>
        <v>34684092</v>
      </c>
      <c r="M124" s="473">
        <f t="shared" si="33"/>
        <v>122413704</v>
      </c>
      <c r="N124" s="473">
        <f t="shared" si="33"/>
        <v>524592</v>
      </c>
      <c r="O124" s="473">
        <f t="shared" si="33"/>
        <v>19384801</v>
      </c>
      <c r="P124" s="473">
        <f t="shared" si="33"/>
        <v>7650299</v>
      </c>
      <c r="Q124" s="473">
        <f t="shared" si="33"/>
        <v>6334537</v>
      </c>
      <c r="R124" s="473">
        <f t="shared" si="33"/>
        <v>544299</v>
      </c>
      <c r="S124" s="473">
        <f t="shared" si="33"/>
        <v>1917597</v>
      </c>
      <c r="T124" s="474">
        <f t="shared" si="33"/>
        <v>0</v>
      </c>
      <c r="U124" s="475">
        <f t="shared" si="30"/>
        <v>237838152</v>
      </c>
    </row>
    <row r="125" spans="1:21" ht="16.5" thickBot="1">
      <c r="A125" s="1" t="str">
        <f t="shared" si="21"/>
        <v>702</v>
      </c>
      <c r="B125" s="103" t="s">
        <v>341</v>
      </c>
      <c r="C125" s="172" t="str">
        <f t="shared" si="22"/>
        <v>48888</v>
      </c>
      <c r="D125" s="33" t="s">
        <v>321</v>
      </c>
      <c r="E125" s="30"/>
      <c r="F125" s="29"/>
      <c r="G125" s="32" t="s">
        <v>322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461"/>
      <c r="U125" s="464">
        <f t="shared" si="30"/>
        <v>0</v>
      </c>
    </row>
    <row r="126" spans="1:21" ht="16.5" thickBot="1">
      <c r="A126" s="1" t="str">
        <f t="shared" si="21"/>
        <v>702</v>
      </c>
      <c r="B126" s="103" t="s">
        <v>341</v>
      </c>
      <c r="C126" s="172">
        <f t="shared" si="22"/>
        <v>49999</v>
      </c>
      <c r="D126" s="28">
        <v>49999</v>
      </c>
      <c r="E126" s="28"/>
      <c r="F126" s="34"/>
      <c r="G126" s="130" t="s">
        <v>323</v>
      </c>
      <c r="H126" s="407">
        <f aca="true" t="shared" si="34" ref="H126:T126">H125+H124+H105+H33</f>
        <v>73148572</v>
      </c>
      <c r="I126" s="408">
        <f t="shared" si="34"/>
        <v>1415028</v>
      </c>
      <c r="J126" s="408">
        <f t="shared" si="34"/>
        <v>3702361</v>
      </c>
      <c r="K126" s="408">
        <f t="shared" si="34"/>
        <v>43634017</v>
      </c>
      <c r="L126" s="408">
        <f t="shared" si="34"/>
        <v>52718966</v>
      </c>
      <c r="M126" s="408">
        <f t="shared" si="34"/>
        <v>187288060</v>
      </c>
      <c r="N126" s="408">
        <f t="shared" si="34"/>
        <v>809988</v>
      </c>
      <c r="O126" s="408">
        <f t="shared" si="34"/>
        <v>28160111</v>
      </c>
      <c r="P126" s="408">
        <f t="shared" si="34"/>
        <v>15468269</v>
      </c>
      <c r="Q126" s="408">
        <f t="shared" si="34"/>
        <v>9659665</v>
      </c>
      <c r="R126" s="408">
        <f t="shared" si="34"/>
        <v>843512</v>
      </c>
      <c r="S126" s="408">
        <f t="shared" si="34"/>
        <v>3271737</v>
      </c>
      <c r="T126" s="462">
        <f t="shared" si="34"/>
        <v>0</v>
      </c>
      <c r="U126" s="463">
        <f t="shared" si="30"/>
        <v>420120286</v>
      </c>
    </row>
  </sheetData>
  <sheetProtection password="9E7F" sheet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F63">
      <selection activeCell="Q71" sqref="Q71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5742187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32.25" customHeight="1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35.25" customHeight="1" thickBot="1">
      <c r="D3" s="673" t="s">
        <v>95</v>
      </c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</row>
    <row r="4" spans="7:21" ht="13.5" thickBot="1">
      <c r="G4" s="674" t="s">
        <v>96</v>
      </c>
      <c r="H4" s="675"/>
      <c r="I4" s="675"/>
      <c r="J4" s="675"/>
      <c r="K4" s="676"/>
      <c r="L4" s="3"/>
      <c r="M4" s="674" t="s">
        <v>97</v>
      </c>
      <c r="N4" s="675"/>
      <c r="O4" s="675"/>
      <c r="P4" s="675"/>
      <c r="Q4" s="675"/>
      <c r="R4" s="676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702</v>
      </c>
      <c r="L6" s="3"/>
      <c r="M6" s="14" t="s">
        <v>101</v>
      </c>
      <c r="N6" s="15"/>
      <c r="O6" s="16"/>
      <c r="P6" s="16"/>
      <c r="Q6" s="100" t="str">
        <f>Info!B3</f>
        <v>2020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45" t="s">
        <v>102</v>
      </c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</row>
    <row r="9" spans="4:21" ht="19.5" customHeight="1" thickBot="1">
      <c r="D9" s="677"/>
      <c r="E9" s="678"/>
      <c r="F9" s="679"/>
      <c r="G9" s="683" t="s">
        <v>103</v>
      </c>
      <c r="H9" s="660" t="s">
        <v>104</v>
      </c>
      <c r="I9" s="661"/>
      <c r="J9" s="660" t="s">
        <v>105</v>
      </c>
      <c r="K9" s="661"/>
      <c r="L9" s="661"/>
      <c r="M9" s="660" t="s">
        <v>106</v>
      </c>
      <c r="N9" s="661"/>
      <c r="O9" s="661"/>
      <c r="P9" s="662"/>
      <c r="Q9" s="663" t="s">
        <v>89</v>
      </c>
      <c r="R9" s="658" t="s">
        <v>90</v>
      </c>
      <c r="S9" s="663" t="s">
        <v>91</v>
      </c>
      <c r="T9" s="658" t="s">
        <v>92</v>
      </c>
      <c r="U9" s="665" t="s">
        <v>93</v>
      </c>
    </row>
    <row r="10" spans="4:21" ht="69" customHeight="1" thickBot="1">
      <c r="D10" s="680"/>
      <c r="E10" s="681"/>
      <c r="F10" s="682"/>
      <c r="G10" s="684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64"/>
      <c r="R10" s="659"/>
      <c r="S10" s="664"/>
      <c r="T10" s="659"/>
      <c r="U10" s="666"/>
    </row>
    <row r="11" spans="1:21" ht="24.75" customHeight="1" hidden="1">
      <c r="A11" s="103" t="s">
        <v>324</v>
      </c>
      <c r="B11" s="103" t="s">
        <v>325</v>
      </c>
      <c r="C11" s="399" t="s">
        <v>326</v>
      </c>
      <c r="D11" s="389"/>
      <c r="E11" s="389"/>
      <c r="F11" s="389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87"/>
    </row>
    <row r="12" spans="1:21" ht="24.7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87"/>
    </row>
    <row r="13" spans="1:21" ht="24.75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87"/>
    </row>
    <row r="14" spans="1:21" ht="24.75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87"/>
    </row>
    <row r="15" spans="4:21" ht="19.5" customHeight="1" thickBot="1">
      <c r="D15" s="667" t="s">
        <v>107</v>
      </c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9"/>
    </row>
    <row r="16" spans="1:21" s="27" customFormat="1" ht="30.75" customHeight="1">
      <c r="A16" s="1" t="str">
        <f>$K$6</f>
        <v>702</v>
      </c>
      <c r="B16" s="103" t="s">
        <v>342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479">
        <f>H17+H18</f>
        <v>0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57">
        <f>T17+T18</f>
        <v>0</v>
      </c>
      <c r="U16" s="454">
        <f aca="true" t="shared" si="1" ref="U16:U33">SUM(H16:T16)</f>
        <v>0</v>
      </c>
    </row>
    <row r="17" spans="1:21" s="27" customFormat="1" ht="24" customHeight="1">
      <c r="A17" s="1" t="str">
        <f aca="true" t="shared" si="2" ref="A17:A80">$K$6</f>
        <v>702</v>
      </c>
      <c r="B17" s="103" t="s">
        <v>342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427"/>
      <c r="I17" s="410"/>
      <c r="J17" s="410"/>
      <c r="K17" s="410"/>
      <c r="L17" s="410"/>
      <c r="M17" s="588"/>
      <c r="N17" s="588"/>
      <c r="O17" s="588"/>
      <c r="P17" s="588"/>
      <c r="Q17" s="410"/>
      <c r="R17" s="410"/>
      <c r="S17" s="410"/>
      <c r="T17" s="449"/>
      <c r="U17" s="455">
        <f t="shared" si="1"/>
        <v>0</v>
      </c>
    </row>
    <row r="18" spans="1:21" s="27" customFormat="1" ht="26.25" customHeight="1" thickBot="1">
      <c r="A18" s="1" t="str">
        <f t="shared" si="2"/>
        <v>702</v>
      </c>
      <c r="B18" s="103" t="s">
        <v>342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530"/>
      <c r="I18" s="486"/>
      <c r="J18" s="486"/>
      <c r="K18" s="486"/>
      <c r="L18" s="486"/>
      <c r="M18" s="589"/>
      <c r="N18" s="589"/>
      <c r="O18" s="589"/>
      <c r="P18" s="589"/>
      <c r="Q18" s="486"/>
      <c r="R18" s="486"/>
      <c r="S18" s="486"/>
      <c r="T18" s="487"/>
      <c r="U18" s="456">
        <f t="shared" si="1"/>
        <v>0</v>
      </c>
    </row>
    <row r="19" spans="1:21" s="27" customFormat="1" ht="30.75" customHeight="1" thickBot="1">
      <c r="A19" s="1" t="str">
        <f t="shared" si="2"/>
        <v>702</v>
      </c>
      <c r="B19" s="103" t="s">
        <v>342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531"/>
      <c r="I19" s="492"/>
      <c r="J19" s="492"/>
      <c r="K19" s="492"/>
      <c r="L19" s="492"/>
      <c r="M19" s="590"/>
      <c r="N19" s="590"/>
      <c r="O19" s="590"/>
      <c r="P19" s="590"/>
      <c r="Q19" s="492"/>
      <c r="R19" s="492"/>
      <c r="S19" s="492"/>
      <c r="T19" s="493"/>
      <c r="U19" s="464">
        <f t="shared" si="1"/>
        <v>0</v>
      </c>
    </row>
    <row r="20" spans="1:21" s="27" customFormat="1" ht="33.75" customHeight="1" thickBot="1">
      <c r="A20" s="1" t="str">
        <f t="shared" si="2"/>
        <v>702</v>
      </c>
      <c r="B20" s="103" t="s">
        <v>342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531">
        <v>0</v>
      </c>
      <c r="I20" s="492"/>
      <c r="J20" s="492"/>
      <c r="K20" s="492">
        <v>203</v>
      </c>
      <c r="L20" s="492">
        <v>1328</v>
      </c>
      <c r="M20" s="590"/>
      <c r="N20" s="590"/>
      <c r="O20" s="590"/>
      <c r="P20" s="590"/>
      <c r="Q20" s="492"/>
      <c r="R20" s="492">
        <v>500</v>
      </c>
      <c r="S20" s="492"/>
      <c r="T20" s="493"/>
      <c r="U20" s="464">
        <f t="shared" si="1"/>
        <v>2031</v>
      </c>
    </row>
    <row r="21" spans="1:21" s="27" customFormat="1" ht="19.5" customHeight="1" thickBot="1">
      <c r="A21" s="1" t="str">
        <f t="shared" si="2"/>
        <v>702</v>
      </c>
      <c r="B21" s="103" t="s">
        <v>342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531"/>
      <c r="I21" s="492"/>
      <c r="J21" s="492"/>
      <c r="K21" s="492"/>
      <c r="L21" s="492"/>
      <c r="M21" s="590"/>
      <c r="N21" s="590"/>
      <c r="O21" s="590"/>
      <c r="P21" s="590"/>
      <c r="Q21" s="492"/>
      <c r="R21" s="492"/>
      <c r="S21" s="492"/>
      <c r="T21" s="493"/>
      <c r="U21" s="464">
        <f t="shared" si="1"/>
        <v>0</v>
      </c>
    </row>
    <row r="22" spans="1:21" s="27" customFormat="1" ht="31.5" customHeight="1" thickBot="1">
      <c r="A22" s="1" t="str">
        <f t="shared" si="2"/>
        <v>702</v>
      </c>
      <c r="B22" s="103" t="s">
        <v>342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531"/>
      <c r="I22" s="492"/>
      <c r="J22" s="492"/>
      <c r="K22" s="492"/>
      <c r="L22" s="492"/>
      <c r="M22" s="590"/>
      <c r="N22" s="590"/>
      <c r="O22" s="590"/>
      <c r="P22" s="590"/>
      <c r="Q22" s="492"/>
      <c r="R22" s="492"/>
      <c r="S22" s="492"/>
      <c r="T22" s="493"/>
      <c r="U22" s="464">
        <f t="shared" si="1"/>
        <v>0</v>
      </c>
    </row>
    <row r="23" spans="1:21" s="27" customFormat="1" ht="28.5" customHeight="1">
      <c r="A23" s="1" t="str">
        <f t="shared" si="2"/>
        <v>702</v>
      </c>
      <c r="B23" s="103" t="s">
        <v>342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428">
        <f aca="true" t="shared" si="4" ref="H23:T23">H24+H28</f>
        <v>0</v>
      </c>
      <c r="I23" s="107">
        <f t="shared" si="4"/>
        <v>0</v>
      </c>
      <c r="J23" s="107">
        <f t="shared" si="4"/>
        <v>0</v>
      </c>
      <c r="K23" s="107">
        <f t="shared" si="4"/>
        <v>445</v>
      </c>
      <c r="L23" s="107">
        <f t="shared" si="4"/>
        <v>208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0</v>
      </c>
      <c r="S23" s="107">
        <f t="shared" si="4"/>
        <v>0</v>
      </c>
      <c r="T23" s="460">
        <f t="shared" si="4"/>
        <v>0</v>
      </c>
      <c r="U23" s="454">
        <f t="shared" si="1"/>
        <v>653</v>
      </c>
    </row>
    <row r="24" spans="1:21" s="27" customFormat="1" ht="14.25">
      <c r="A24" s="1" t="str">
        <f t="shared" si="2"/>
        <v>702</v>
      </c>
      <c r="B24" s="103" t="s">
        <v>342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480">
        <f aca="true" t="shared" si="5" ref="H24:T24">SUM(H25:H27)</f>
        <v>0</v>
      </c>
      <c r="I24" s="412">
        <f t="shared" si="5"/>
        <v>0</v>
      </c>
      <c r="J24" s="412">
        <f t="shared" si="5"/>
        <v>0</v>
      </c>
      <c r="K24" s="412">
        <f t="shared" si="5"/>
        <v>445</v>
      </c>
      <c r="L24" s="412">
        <f t="shared" si="5"/>
        <v>208</v>
      </c>
      <c r="M24" s="587">
        <f t="shared" si="5"/>
        <v>0</v>
      </c>
      <c r="N24" s="587">
        <f t="shared" si="5"/>
        <v>0</v>
      </c>
      <c r="O24" s="587">
        <f t="shared" si="5"/>
        <v>0</v>
      </c>
      <c r="P24" s="587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8">
        <f t="shared" si="5"/>
        <v>0</v>
      </c>
      <c r="U24" s="455">
        <f t="shared" si="1"/>
        <v>653</v>
      </c>
    </row>
    <row r="25" spans="1:21" s="27" customFormat="1" ht="14.25">
      <c r="A25" s="1" t="str">
        <f t="shared" si="2"/>
        <v>702</v>
      </c>
      <c r="B25" s="103" t="s">
        <v>342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471"/>
      <c r="I25" s="413"/>
      <c r="J25" s="410"/>
      <c r="K25" s="410"/>
      <c r="L25" s="410"/>
      <c r="M25" s="588"/>
      <c r="N25" s="588"/>
      <c r="O25" s="588"/>
      <c r="P25" s="588"/>
      <c r="Q25" s="410"/>
      <c r="R25" s="410"/>
      <c r="S25" s="410"/>
      <c r="T25" s="449"/>
      <c r="U25" s="455">
        <f t="shared" si="1"/>
        <v>0</v>
      </c>
    </row>
    <row r="26" spans="1:21" s="27" customFormat="1" ht="24">
      <c r="A26" s="1" t="str">
        <f t="shared" si="2"/>
        <v>702</v>
      </c>
      <c r="B26" s="103" t="s">
        <v>342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471"/>
      <c r="I26" s="413"/>
      <c r="J26" s="410"/>
      <c r="K26" s="410"/>
      <c r="L26" s="410"/>
      <c r="M26" s="588"/>
      <c r="N26" s="588"/>
      <c r="O26" s="588"/>
      <c r="P26" s="588"/>
      <c r="Q26" s="410"/>
      <c r="R26" s="410"/>
      <c r="S26" s="410"/>
      <c r="T26" s="449"/>
      <c r="U26" s="455">
        <f t="shared" si="1"/>
        <v>0</v>
      </c>
    </row>
    <row r="27" spans="1:21" s="27" customFormat="1" ht="14.25">
      <c r="A27" s="1" t="str">
        <f t="shared" si="2"/>
        <v>702</v>
      </c>
      <c r="B27" s="103" t="s">
        <v>342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471">
        <v>0</v>
      </c>
      <c r="I27" s="413"/>
      <c r="J27" s="410"/>
      <c r="K27" s="410">
        <v>445</v>
      </c>
      <c r="L27" s="410">
        <v>208</v>
      </c>
      <c r="M27" s="588"/>
      <c r="N27" s="588"/>
      <c r="O27" s="588"/>
      <c r="P27" s="588"/>
      <c r="Q27" s="410"/>
      <c r="R27" s="410"/>
      <c r="S27" s="410"/>
      <c r="T27" s="449"/>
      <c r="U27" s="455">
        <f t="shared" si="1"/>
        <v>653</v>
      </c>
    </row>
    <row r="28" spans="1:21" s="27" customFormat="1" ht="27" customHeight="1">
      <c r="A28" s="1" t="str">
        <f t="shared" si="2"/>
        <v>702</v>
      </c>
      <c r="B28" s="103" t="s">
        <v>342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481">
        <f aca="true" t="shared" si="6" ref="H28:T28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59">
        <f t="shared" si="6"/>
        <v>0</v>
      </c>
      <c r="U28" s="455">
        <f t="shared" si="1"/>
        <v>0</v>
      </c>
    </row>
    <row r="29" spans="1:21" s="27" customFormat="1" ht="17.25" customHeight="1">
      <c r="A29" s="1" t="str">
        <f t="shared" si="2"/>
        <v>702</v>
      </c>
      <c r="B29" s="103" t="s">
        <v>342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471"/>
      <c r="I29" s="413"/>
      <c r="J29" s="410"/>
      <c r="K29" s="410"/>
      <c r="L29" s="410"/>
      <c r="M29" s="588"/>
      <c r="N29" s="588"/>
      <c r="O29" s="588"/>
      <c r="P29" s="588"/>
      <c r="Q29" s="410"/>
      <c r="R29" s="410"/>
      <c r="S29" s="410"/>
      <c r="T29" s="449"/>
      <c r="U29" s="455">
        <f t="shared" si="1"/>
        <v>0</v>
      </c>
    </row>
    <row r="30" spans="1:21" s="27" customFormat="1" ht="17.25" customHeight="1" thickBot="1">
      <c r="A30" s="1" t="str">
        <f t="shared" si="2"/>
        <v>702</v>
      </c>
      <c r="B30" s="103" t="s">
        <v>342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534"/>
      <c r="I30" s="477"/>
      <c r="J30" s="486"/>
      <c r="K30" s="486"/>
      <c r="L30" s="486"/>
      <c r="M30" s="589"/>
      <c r="N30" s="589"/>
      <c r="O30" s="589"/>
      <c r="P30" s="589"/>
      <c r="Q30" s="486"/>
      <c r="R30" s="486"/>
      <c r="S30" s="486"/>
      <c r="T30" s="487"/>
      <c r="U30" s="456">
        <f t="shared" si="1"/>
        <v>0</v>
      </c>
    </row>
    <row r="31" spans="1:21" ht="19.5" customHeight="1" thickBot="1">
      <c r="A31" s="1" t="str">
        <f t="shared" si="2"/>
        <v>702</v>
      </c>
      <c r="B31" s="103" t="s">
        <v>342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368">
        <v>0</v>
      </c>
      <c r="I31" s="361"/>
      <c r="J31" s="492"/>
      <c r="K31" s="492">
        <v>77</v>
      </c>
      <c r="L31" s="492">
        <v>47798</v>
      </c>
      <c r="M31" s="590"/>
      <c r="N31" s="590"/>
      <c r="O31" s="590"/>
      <c r="P31" s="590"/>
      <c r="Q31" s="492"/>
      <c r="R31" s="492">
        <v>170</v>
      </c>
      <c r="S31" s="492"/>
      <c r="T31" s="493"/>
      <c r="U31" s="464">
        <f t="shared" si="1"/>
        <v>48045</v>
      </c>
    </row>
    <row r="32" spans="1:21" ht="19.5" customHeight="1" thickBot="1">
      <c r="A32" s="1" t="str">
        <f t="shared" si="2"/>
        <v>702</v>
      </c>
      <c r="B32" s="103" t="s">
        <v>342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368"/>
      <c r="I32" s="361"/>
      <c r="J32" s="492"/>
      <c r="K32" s="492"/>
      <c r="L32" s="492"/>
      <c r="M32" s="590"/>
      <c r="N32" s="590"/>
      <c r="O32" s="590"/>
      <c r="P32" s="590"/>
      <c r="Q32" s="492"/>
      <c r="R32" s="492"/>
      <c r="S32" s="492"/>
      <c r="T32" s="493"/>
      <c r="U32" s="464">
        <f t="shared" si="1"/>
        <v>0</v>
      </c>
    </row>
    <row r="33" spans="1:21" ht="27" customHeight="1" thickBot="1">
      <c r="A33" s="1" t="str">
        <f t="shared" si="2"/>
        <v>702</v>
      </c>
      <c r="B33" s="103" t="s">
        <v>342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533">
        <f>H32+H31+H23+H22+H21+H20+H19+H16</f>
        <v>0</v>
      </c>
      <c r="I33" s="473">
        <f aca="true" t="shared" si="7" ref="I33:T33">I32+I31+I23+I22+I21+I20+I19+I16</f>
        <v>0</v>
      </c>
      <c r="J33" s="473">
        <f t="shared" si="7"/>
        <v>0</v>
      </c>
      <c r="K33" s="473">
        <f t="shared" si="7"/>
        <v>725</v>
      </c>
      <c r="L33" s="473">
        <f t="shared" si="7"/>
        <v>49334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3">
        <f t="shared" si="7"/>
        <v>0</v>
      </c>
      <c r="R33" s="473">
        <f t="shared" si="7"/>
        <v>670</v>
      </c>
      <c r="S33" s="473">
        <f t="shared" si="7"/>
        <v>0</v>
      </c>
      <c r="T33" s="474">
        <f t="shared" si="7"/>
        <v>0</v>
      </c>
      <c r="U33" s="502">
        <f t="shared" si="1"/>
        <v>50729</v>
      </c>
    </row>
    <row r="34" spans="1:21" ht="19.5" customHeight="1" thickBot="1">
      <c r="A34" s="1" t="str">
        <f t="shared" si="2"/>
        <v>702</v>
      </c>
      <c r="B34" s="103" t="s">
        <v>342</v>
      </c>
      <c r="C34" s="172"/>
      <c r="D34" s="670" t="s">
        <v>143</v>
      </c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2"/>
    </row>
    <row r="35" spans="1:21" ht="19.5" customHeight="1">
      <c r="A35" s="1" t="str">
        <f t="shared" si="2"/>
        <v>702</v>
      </c>
      <c r="B35" s="103" t="s">
        <v>342</v>
      </c>
      <c r="C35" s="172" t="str">
        <f t="shared" si="3"/>
        <v>2A100</v>
      </c>
      <c r="D35" s="416" t="s">
        <v>144</v>
      </c>
      <c r="E35" s="417"/>
      <c r="F35" s="417"/>
      <c r="G35" s="418" t="s">
        <v>145</v>
      </c>
      <c r="H35" s="119">
        <f aca="true" t="shared" si="8" ref="H35:T35">H36+H43+H49</f>
        <v>5442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2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2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5446</v>
      </c>
    </row>
    <row r="36" spans="1:21" ht="19.5" customHeight="1">
      <c r="A36" s="1" t="str">
        <f t="shared" si="2"/>
        <v>702</v>
      </c>
      <c r="B36" s="103" t="s">
        <v>342</v>
      </c>
      <c r="C36" s="172" t="str">
        <f t="shared" si="3"/>
        <v>2A110</v>
      </c>
      <c r="D36" s="434"/>
      <c r="E36" s="409" t="s">
        <v>146</v>
      </c>
      <c r="F36" s="430"/>
      <c r="G36" s="435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9.5" customHeight="1">
      <c r="A37" s="1" t="str">
        <f t="shared" si="2"/>
        <v>702</v>
      </c>
      <c r="B37" s="103" t="s">
        <v>342</v>
      </c>
      <c r="C37" s="172" t="str">
        <f t="shared" si="3"/>
        <v>2A111</v>
      </c>
      <c r="D37" s="424"/>
      <c r="E37" s="402"/>
      <c r="F37" s="402" t="s">
        <v>148</v>
      </c>
      <c r="G37" s="423" t="s">
        <v>149</v>
      </c>
      <c r="H37" s="117"/>
      <c r="I37" s="116"/>
      <c r="J37" s="410"/>
      <c r="K37" s="410"/>
      <c r="L37" s="410"/>
      <c r="M37" s="591"/>
      <c r="N37" s="591"/>
      <c r="O37" s="591"/>
      <c r="P37" s="591"/>
      <c r="Q37" s="410"/>
      <c r="R37" s="410"/>
      <c r="S37" s="410"/>
      <c r="T37" s="449"/>
      <c r="U37" s="455">
        <f t="shared" si="9"/>
        <v>0</v>
      </c>
    </row>
    <row r="38" spans="1:21" ht="19.5" customHeight="1">
      <c r="A38" s="1" t="str">
        <f t="shared" si="2"/>
        <v>702</v>
      </c>
      <c r="B38" s="103" t="s">
        <v>342</v>
      </c>
      <c r="C38" s="172" t="str">
        <f t="shared" si="3"/>
        <v>2A112</v>
      </c>
      <c r="D38" s="424"/>
      <c r="E38" s="402"/>
      <c r="F38" s="402" t="s">
        <v>150</v>
      </c>
      <c r="G38" s="423" t="s">
        <v>151</v>
      </c>
      <c r="H38" s="117"/>
      <c r="I38" s="116"/>
      <c r="J38" s="410"/>
      <c r="K38" s="410"/>
      <c r="L38" s="410"/>
      <c r="M38" s="591"/>
      <c r="N38" s="591"/>
      <c r="O38" s="591"/>
      <c r="P38" s="591"/>
      <c r="Q38" s="410"/>
      <c r="R38" s="410"/>
      <c r="S38" s="410"/>
      <c r="T38" s="449"/>
      <c r="U38" s="455">
        <f t="shared" si="9"/>
        <v>0</v>
      </c>
    </row>
    <row r="39" spans="1:21" ht="19.5" customHeight="1">
      <c r="A39" s="1" t="str">
        <f t="shared" si="2"/>
        <v>702</v>
      </c>
      <c r="B39" s="103" t="s">
        <v>342</v>
      </c>
      <c r="C39" s="172" t="str">
        <f t="shared" si="3"/>
        <v>2A113</v>
      </c>
      <c r="D39" s="424"/>
      <c r="E39" s="402"/>
      <c r="F39" s="402" t="s">
        <v>152</v>
      </c>
      <c r="G39" s="423" t="s">
        <v>153</v>
      </c>
      <c r="H39" s="117"/>
      <c r="I39" s="116"/>
      <c r="J39" s="410"/>
      <c r="K39" s="410"/>
      <c r="L39" s="410"/>
      <c r="M39" s="591"/>
      <c r="N39" s="591"/>
      <c r="O39" s="591"/>
      <c r="P39" s="591"/>
      <c r="Q39" s="410"/>
      <c r="R39" s="410"/>
      <c r="S39" s="410"/>
      <c r="T39" s="449"/>
      <c r="U39" s="455">
        <f t="shared" si="9"/>
        <v>0</v>
      </c>
    </row>
    <row r="40" spans="1:21" ht="19.5" customHeight="1">
      <c r="A40" s="1" t="str">
        <f t="shared" si="2"/>
        <v>702</v>
      </c>
      <c r="B40" s="103" t="s">
        <v>342</v>
      </c>
      <c r="C40" s="172" t="str">
        <f t="shared" si="3"/>
        <v>2A114</v>
      </c>
      <c r="D40" s="424"/>
      <c r="E40" s="402"/>
      <c r="F40" s="402" t="s">
        <v>154</v>
      </c>
      <c r="G40" s="423" t="s">
        <v>155</v>
      </c>
      <c r="H40" s="117"/>
      <c r="I40" s="116"/>
      <c r="J40" s="410"/>
      <c r="K40" s="410"/>
      <c r="L40" s="410"/>
      <c r="M40" s="591"/>
      <c r="N40" s="591"/>
      <c r="O40" s="591"/>
      <c r="P40" s="591"/>
      <c r="Q40" s="410"/>
      <c r="R40" s="410"/>
      <c r="S40" s="410"/>
      <c r="T40" s="449"/>
      <c r="U40" s="455">
        <f t="shared" si="9"/>
        <v>0</v>
      </c>
    </row>
    <row r="41" spans="1:21" ht="19.5" customHeight="1">
      <c r="A41" s="1" t="str">
        <f t="shared" si="2"/>
        <v>702</v>
      </c>
      <c r="B41" s="103" t="s">
        <v>342</v>
      </c>
      <c r="C41" s="172" t="str">
        <f t="shared" si="3"/>
        <v>2A115</v>
      </c>
      <c r="D41" s="424"/>
      <c r="E41" s="402"/>
      <c r="F41" s="402" t="s">
        <v>156</v>
      </c>
      <c r="G41" s="436" t="s">
        <v>157</v>
      </c>
      <c r="H41" s="117"/>
      <c r="I41" s="116"/>
      <c r="J41" s="410"/>
      <c r="K41" s="410"/>
      <c r="L41" s="410"/>
      <c r="M41" s="591"/>
      <c r="N41" s="591"/>
      <c r="O41" s="591"/>
      <c r="P41" s="591"/>
      <c r="Q41" s="410"/>
      <c r="R41" s="410"/>
      <c r="S41" s="410"/>
      <c r="T41" s="449"/>
      <c r="U41" s="455">
        <f t="shared" si="9"/>
        <v>0</v>
      </c>
    </row>
    <row r="42" spans="1:21" ht="19.5" customHeight="1">
      <c r="A42" s="1" t="str">
        <f t="shared" si="2"/>
        <v>702</v>
      </c>
      <c r="B42" s="103" t="s">
        <v>342</v>
      </c>
      <c r="C42" s="172" t="str">
        <f t="shared" si="3"/>
        <v>2A116</v>
      </c>
      <c r="D42" s="424"/>
      <c r="E42" s="402"/>
      <c r="F42" s="402" t="s">
        <v>158</v>
      </c>
      <c r="G42" s="423" t="s">
        <v>159</v>
      </c>
      <c r="H42" s="117"/>
      <c r="I42" s="116"/>
      <c r="J42" s="410"/>
      <c r="K42" s="410"/>
      <c r="L42" s="410"/>
      <c r="M42" s="591"/>
      <c r="N42" s="591"/>
      <c r="O42" s="591"/>
      <c r="P42" s="591"/>
      <c r="Q42" s="410"/>
      <c r="R42" s="410"/>
      <c r="S42" s="410"/>
      <c r="T42" s="449"/>
      <c r="U42" s="455">
        <f t="shared" si="9"/>
        <v>0</v>
      </c>
    </row>
    <row r="43" spans="1:21" ht="19.5" customHeight="1">
      <c r="A43" s="1" t="str">
        <f t="shared" si="2"/>
        <v>702</v>
      </c>
      <c r="B43" s="103" t="s">
        <v>342</v>
      </c>
      <c r="C43" s="172" t="str">
        <f t="shared" si="3"/>
        <v>2A120</v>
      </c>
      <c r="D43" s="434"/>
      <c r="E43" s="409" t="s">
        <v>160</v>
      </c>
      <c r="F43" s="402"/>
      <c r="G43" s="435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9.5" customHeight="1">
      <c r="A44" s="1" t="str">
        <f t="shared" si="2"/>
        <v>702</v>
      </c>
      <c r="B44" s="103" t="s">
        <v>342</v>
      </c>
      <c r="C44" s="172" t="str">
        <f t="shared" si="3"/>
        <v>2A121</v>
      </c>
      <c r="D44" s="424"/>
      <c r="E44" s="402"/>
      <c r="F44" s="402" t="s">
        <v>162</v>
      </c>
      <c r="G44" s="423" t="s">
        <v>163</v>
      </c>
      <c r="H44" s="117"/>
      <c r="I44" s="116"/>
      <c r="J44" s="410"/>
      <c r="K44" s="410"/>
      <c r="L44" s="410"/>
      <c r="M44" s="591"/>
      <c r="N44" s="591"/>
      <c r="O44" s="591"/>
      <c r="P44" s="591"/>
      <c r="Q44" s="410"/>
      <c r="R44" s="410"/>
      <c r="S44" s="410"/>
      <c r="T44" s="449"/>
      <c r="U44" s="455">
        <f t="shared" si="9"/>
        <v>0</v>
      </c>
    </row>
    <row r="45" spans="1:21" ht="19.5" customHeight="1">
      <c r="A45" s="1" t="str">
        <f t="shared" si="2"/>
        <v>702</v>
      </c>
      <c r="B45" s="103" t="s">
        <v>342</v>
      </c>
      <c r="C45" s="172" t="str">
        <f t="shared" si="3"/>
        <v>2A122</v>
      </c>
      <c r="D45" s="424"/>
      <c r="E45" s="402"/>
      <c r="F45" s="402" t="s">
        <v>164</v>
      </c>
      <c r="G45" s="423" t="s">
        <v>165</v>
      </c>
      <c r="H45" s="117"/>
      <c r="I45" s="116"/>
      <c r="J45" s="410"/>
      <c r="K45" s="410"/>
      <c r="L45" s="410"/>
      <c r="M45" s="591"/>
      <c r="N45" s="591"/>
      <c r="O45" s="591"/>
      <c r="P45" s="591"/>
      <c r="Q45" s="410"/>
      <c r="R45" s="410"/>
      <c r="S45" s="410"/>
      <c r="T45" s="449"/>
      <c r="U45" s="455">
        <f t="shared" si="9"/>
        <v>0</v>
      </c>
    </row>
    <row r="46" spans="1:21" ht="19.5" customHeight="1">
      <c r="A46" s="1" t="str">
        <f t="shared" si="2"/>
        <v>702</v>
      </c>
      <c r="B46" s="103" t="s">
        <v>342</v>
      </c>
      <c r="C46" s="172" t="str">
        <f t="shared" si="3"/>
        <v>2A123</v>
      </c>
      <c r="D46" s="424"/>
      <c r="E46" s="402"/>
      <c r="F46" s="402" t="s">
        <v>166</v>
      </c>
      <c r="G46" s="423" t="s">
        <v>167</v>
      </c>
      <c r="H46" s="117"/>
      <c r="I46" s="116"/>
      <c r="J46" s="410"/>
      <c r="K46" s="410"/>
      <c r="L46" s="410"/>
      <c r="M46" s="591"/>
      <c r="N46" s="591"/>
      <c r="O46" s="591"/>
      <c r="P46" s="591"/>
      <c r="Q46" s="410"/>
      <c r="R46" s="410"/>
      <c r="S46" s="410"/>
      <c r="T46" s="449"/>
      <c r="U46" s="455">
        <f t="shared" si="9"/>
        <v>0</v>
      </c>
    </row>
    <row r="47" spans="1:21" ht="19.5" customHeight="1">
      <c r="A47" s="1" t="str">
        <f t="shared" si="2"/>
        <v>702</v>
      </c>
      <c r="B47" s="103" t="s">
        <v>342</v>
      </c>
      <c r="C47" s="172" t="str">
        <f t="shared" si="3"/>
        <v>2A124</v>
      </c>
      <c r="D47" s="424"/>
      <c r="E47" s="402"/>
      <c r="F47" s="402" t="s">
        <v>168</v>
      </c>
      <c r="G47" s="436" t="s">
        <v>169</v>
      </c>
      <c r="H47" s="117"/>
      <c r="I47" s="116"/>
      <c r="J47" s="410"/>
      <c r="K47" s="410"/>
      <c r="L47" s="410"/>
      <c r="M47" s="591"/>
      <c r="N47" s="591"/>
      <c r="O47" s="591"/>
      <c r="P47" s="591"/>
      <c r="Q47" s="410"/>
      <c r="R47" s="410"/>
      <c r="S47" s="410"/>
      <c r="T47" s="449"/>
      <c r="U47" s="455">
        <f t="shared" si="9"/>
        <v>0</v>
      </c>
    </row>
    <row r="48" spans="1:21" ht="19.5" customHeight="1">
      <c r="A48" s="1" t="str">
        <f t="shared" si="2"/>
        <v>702</v>
      </c>
      <c r="B48" s="103" t="s">
        <v>342</v>
      </c>
      <c r="C48" s="172" t="str">
        <f t="shared" si="3"/>
        <v>2A125</v>
      </c>
      <c r="D48" s="424"/>
      <c r="E48" s="402"/>
      <c r="F48" s="402" t="s">
        <v>170</v>
      </c>
      <c r="G48" s="423" t="s">
        <v>171</v>
      </c>
      <c r="H48" s="117"/>
      <c r="I48" s="116"/>
      <c r="J48" s="410"/>
      <c r="K48" s="410"/>
      <c r="L48" s="410"/>
      <c r="M48" s="591"/>
      <c r="N48" s="591"/>
      <c r="O48" s="591"/>
      <c r="P48" s="591"/>
      <c r="Q48" s="410"/>
      <c r="R48" s="410"/>
      <c r="S48" s="410"/>
      <c r="T48" s="449"/>
      <c r="U48" s="455">
        <f t="shared" si="9"/>
        <v>0</v>
      </c>
    </row>
    <row r="49" spans="1:21" ht="19.5" customHeight="1">
      <c r="A49" s="1" t="str">
        <f t="shared" si="2"/>
        <v>702</v>
      </c>
      <c r="B49" s="103" t="s">
        <v>342</v>
      </c>
      <c r="C49" s="172" t="str">
        <f t="shared" si="3"/>
        <v>2A130</v>
      </c>
      <c r="D49" s="434"/>
      <c r="E49" s="409" t="s">
        <v>172</v>
      </c>
      <c r="F49" s="402"/>
      <c r="G49" s="420" t="s">
        <v>173</v>
      </c>
      <c r="H49" s="108">
        <f aca="true" t="shared" si="12" ref="H49:T49">SUM(H50:H51)</f>
        <v>5442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2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2</v>
      </c>
      <c r="S49" s="109">
        <f t="shared" si="12"/>
        <v>0</v>
      </c>
      <c r="T49" s="448">
        <f t="shared" si="12"/>
        <v>0</v>
      </c>
      <c r="U49" s="455">
        <f t="shared" si="9"/>
        <v>5446</v>
      </c>
    </row>
    <row r="50" spans="1:21" ht="19.5" customHeight="1">
      <c r="A50" s="1" t="str">
        <f t="shared" si="2"/>
        <v>702</v>
      </c>
      <c r="B50" s="103" t="s">
        <v>342</v>
      </c>
      <c r="C50" s="172" t="str">
        <f t="shared" si="3"/>
        <v>2A131</v>
      </c>
      <c r="D50" s="424"/>
      <c r="E50" s="402"/>
      <c r="F50" s="402" t="s">
        <v>174</v>
      </c>
      <c r="G50" s="436" t="s">
        <v>175</v>
      </c>
      <c r="H50" s="117"/>
      <c r="I50" s="116"/>
      <c r="J50" s="410"/>
      <c r="K50" s="410"/>
      <c r="L50" s="410"/>
      <c r="M50" s="591"/>
      <c r="N50" s="591"/>
      <c r="O50" s="591"/>
      <c r="P50" s="591"/>
      <c r="Q50" s="410"/>
      <c r="R50" s="410"/>
      <c r="S50" s="410"/>
      <c r="T50" s="449"/>
      <c r="U50" s="455">
        <f t="shared" si="9"/>
        <v>0</v>
      </c>
    </row>
    <row r="51" spans="1:21" ht="19.5" customHeight="1" thickBot="1">
      <c r="A51" s="1" t="str">
        <f t="shared" si="2"/>
        <v>702</v>
      </c>
      <c r="B51" s="103" t="s">
        <v>342</v>
      </c>
      <c r="C51" s="172" t="str">
        <f t="shared" si="3"/>
        <v>2A132</v>
      </c>
      <c r="D51" s="503"/>
      <c r="E51" s="496"/>
      <c r="F51" s="496" t="s">
        <v>176</v>
      </c>
      <c r="G51" s="497" t="s">
        <v>177</v>
      </c>
      <c r="H51" s="444">
        <v>5442</v>
      </c>
      <c r="I51" s="365"/>
      <c r="J51" s="486"/>
      <c r="K51" s="486">
        <v>0</v>
      </c>
      <c r="L51" s="486">
        <v>2</v>
      </c>
      <c r="M51" s="592"/>
      <c r="N51" s="592"/>
      <c r="O51" s="592"/>
      <c r="P51" s="592"/>
      <c r="Q51" s="486"/>
      <c r="R51" s="486">
        <v>2</v>
      </c>
      <c r="S51" s="486"/>
      <c r="T51" s="487"/>
      <c r="U51" s="456">
        <f t="shared" si="9"/>
        <v>5446</v>
      </c>
    </row>
    <row r="52" spans="1:21" ht="19.5" customHeight="1" thickBot="1">
      <c r="A52" s="1" t="str">
        <f t="shared" si="2"/>
        <v>702</v>
      </c>
      <c r="B52" s="103" t="s">
        <v>342</v>
      </c>
      <c r="C52" s="172" t="str">
        <f t="shared" si="3"/>
        <v>2B100</v>
      </c>
      <c r="D52" s="488" t="s">
        <v>178</v>
      </c>
      <c r="E52" s="505"/>
      <c r="F52" s="506"/>
      <c r="G52" s="490" t="s">
        <v>179</v>
      </c>
      <c r="H52" s="118"/>
      <c r="I52" s="361"/>
      <c r="J52" s="492"/>
      <c r="K52" s="492"/>
      <c r="L52" s="492"/>
      <c r="M52" s="593"/>
      <c r="N52" s="593"/>
      <c r="O52" s="593"/>
      <c r="P52" s="593"/>
      <c r="Q52" s="492"/>
      <c r="R52" s="492"/>
      <c r="S52" s="492"/>
      <c r="T52" s="493"/>
      <c r="U52" s="464">
        <f t="shared" si="9"/>
        <v>0</v>
      </c>
    </row>
    <row r="53" spans="1:21" ht="19.5" customHeight="1" thickBot="1">
      <c r="A53" s="1" t="str">
        <f t="shared" si="2"/>
        <v>702</v>
      </c>
      <c r="B53" s="103" t="s">
        <v>342</v>
      </c>
      <c r="C53" s="172" t="str">
        <f t="shared" si="3"/>
        <v>2C100</v>
      </c>
      <c r="D53" s="488" t="s">
        <v>180</v>
      </c>
      <c r="E53" s="506"/>
      <c r="F53" s="506"/>
      <c r="G53" s="490" t="s">
        <v>181</v>
      </c>
      <c r="H53" s="118"/>
      <c r="I53" s="361"/>
      <c r="J53" s="492"/>
      <c r="K53" s="492"/>
      <c r="L53" s="492"/>
      <c r="M53" s="593"/>
      <c r="N53" s="593"/>
      <c r="O53" s="593"/>
      <c r="P53" s="593"/>
      <c r="Q53" s="492"/>
      <c r="R53" s="492"/>
      <c r="S53" s="492"/>
      <c r="T53" s="493"/>
      <c r="U53" s="464">
        <f t="shared" si="9"/>
        <v>0</v>
      </c>
    </row>
    <row r="54" spans="1:21" ht="19.5" customHeight="1" thickBot="1">
      <c r="A54" s="1" t="str">
        <f t="shared" si="2"/>
        <v>702</v>
      </c>
      <c r="B54" s="103" t="s">
        <v>342</v>
      </c>
      <c r="C54" s="172" t="str">
        <f t="shared" si="3"/>
        <v>2D100</v>
      </c>
      <c r="D54" s="488" t="s">
        <v>182</v>
      </c>
      <c r="E54" s="506"/>
      <c r="F54" s="506"/>
      <c r="G54" s="490" t="s">
        <v>183</v>
      </c>
      <c r="H54" s="118">
        <v>0</v>
      </c>
      <c r="I54" s="361"/>
      <c r="J54" s="492"/>
      <c r="K54" s="492">
        <v>42</v>
      </c>
      <c r="L54" s="492">
        <v>407</v>
      </c>
      <c r="M54" s="593"/>
      <c r="N54" s="593"/>
      <c r="O54" s="593"/>
      <c r="P54" s="593"/>
      <c r="Q54" s="492"/>
      <c r="R54" s="492">
        <v>4</v>
      </c>
      <c r="S54" s="492"/>
      <c r="T54" s="493"/>
      <c r="U54" s="464">
        <f t="shared" si="9"/>
        <v>453</v>
      </c>
    </row>
    <row r="55" spans="1:21" ht="19.5" customHeight="1">
      <c r="A55" s="1" t="str">
        <f t="shared" si="2"/>
        <v>702</v>
      </c>
      <c r="B55" s="103" t="s">
        <v>342</v>
      </c>
      <c r="C55" s="172" t="str">
        <f t="shared" si="3"/>
        <v>2E100</v>
      </c>
      <c r="D55" s="467" t="s">
        <v>184</v>
      </c>
      <c r="E55" s="468"/>
      <c r="F55" s="468"/>
      <c r="G55" s="418" t="s">
        <v>185</v>
      </c>
      <c r="H55" s="124">
        <f aca="true" t="shared" si="13" ref="H55:T55">H56+H57+H60</f>
        <v>174017</v>
      </c>
      <c r="I55" s="125">
        <f t="shared" si="13"/>
        <v>0</v>
      </c>
      <c r="J55" s="125">
        <f t="shared" si="13"/>
        <v>0</v>
      </c>
      <c r="K55" s="125">
        <f t="shared" si="13"/>
        <v>57844</v>
      </c>
      <c r="L55" s="125">
        <f t="shared" si="13"/>
        <v>110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67</v>
      </c>
      <c r="S55" s="125">
        <f t="shared" si="13"/>
        <v>0</v>
      </c>
      <c r="T55" s="508">
        <f t="shared" si="13"/>
        <v>0</v>
      </c>
      <c r="U55" s="454">
        <f t="shared" si="9"/>
        <v>232038</v>
      </c>
    </row>
    <row r="56" spans="1:21" ht="19.5" customHeight="1">
      <c r="A56" s="1" t="str">
        <f t="shared" si="2"/>
        <v>702</v>
      </c>
      <c r="B56" s="103" t="s">
        <v>342</v>
      </c>
      <c r="C56" s="172" t="str">
        <f t="shared" si="3"/>
        <v>2E110</v>
      </c>
      <c r="D56" s="437"/>
      <c r="E56" s="432" t="s">
        <v>186</v>
      </c>
      <c r="F56" s="433"/>
      <c r="G56" s="420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9.5" customHeight="1">
      <c r="A57" s="1" t="str">
        <f t="shared" si="2"/>
        <v>702</v>
      </c>
      <c r="B57" s="103" t="s">
        <v>342</v>
      </c>
      <c r="C57" s="172" t="str">
        <f t="shared" si="3"/>
        <v>2E120</v>
      </c>
      <c r="D57" s="437"/>
      <c r="E57" s="432" t="s">
        <v>188</v>
      </c>
      <c r="F57" s="433"/>
      <c r="G57" s="420" t="s">
        <v>189</v>
      </c>
      <c r="H57" s="122">
        <f aca="true" t="shared" si="14" ref="H57:T57">SUM(H58:H59)</f>
        <v>17848</v>
      </c>
      <c r="I57" s="123">
        <f t="shared" si="14"/>
        <v>0</v>
      </c>
      <c r="J57" s="123">
        <f t="shared" si="14"/>
        <v>0</v>
      </c>
      <c r="K57" s="123">
        <f t="shared" si="14"/>
        <v>5933</v>
      </c>
      <c r="L57" s="123">
        <f t="shared" si="14"/>
        <v>11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7</v>
      </c>
      <c r="S57" s="123">
        <f t="shared" si="14"/>
        <v>0</v>
      </c>
      <c r="T57" s="450">
        <f t="shared" si="14"/>
        <v>0</v>
      </c>
      <c r="U57" s="455">
        <f t="shared" si="9"/>
        <v>23799</v>
      </c>
    </row>
    <row r="58" spans="1:21" ht="17.25" customHeight="1">
      <c r="A58" s="1" t="str">
        <f t="shared" si="2"/>
        <v>702</v>
      </c>
      <c r="B58" s="103" t="s">
        <v>342</v>
      </c>
      <c r="C58" s="172" t="str">
        <f t="shared" si="3"/>
        <v>2E121</v>
      </c>
      <c r="D58" s="438"/>
      <c r="E58" s="411"/>
      <c r="F58" s="411" t="s">
        <v>190</v>
      </c>
      <c r="G58" s="423" t="s">
        <v>191</v>
      </c>
      <c r="H58" s="114">
        <v>17848</v>
      </c>
      <c r="I58" s="410"/>
      <c r="J58" s="410"/>
      <c r="K58" s="410">
        <v>5933</v>
      </c>
      <c r="L58" s="410">
        <v>11</v>
      </c>
      <c r="M58" s="591"/>
      <c r="N58" s="591"/>
      <c r="O58" s="591"/>
      <c r="P58" s="591"/>
      <c r="Q58" s="410"/>
      <c r="R58" s="410">
        <v>7</v>
      </c>
      <c r="S58" s="410"/>
      <c r="T58" s="449"/>
      <c r="U58" s="455">
        <f t="shared" si="9"/>
        <v>23799</v>
      </c>
    </row>
    <row r="59" spans="1:21" ht="24.75" customHeight="1">
      <c r="A59" s="1" t="str">
        <f t="shared" si="2"/>
        <v>702</v>
      </c>
      <c r="B59" s="103" t="s">
        <v>342</v>
      </c>
      <c r="C59" s="172" t="str">
        <f t="shared" si="3"/>
        <v>2E122</v>
      </c>
      <c r="D59" s="438"/>
      <c r="E59" s="411"/>
      <c r="F59" s="411" t="s">
        <v>192</v>
      </c>
      <c r="G59" s="423" t="s">
        <v>193</v>
      </c>
      <c r="H59" s="114"/>
      <c r="I59" s="410"/>
      <c r="J59" s="410"/>
      <c r="K59" s="410"/>
      <c r="L59" s="410"/>
      <c r="M59" s="591"/>
      <c r="N59" s="591"/>
      <c r="O59" s="591"/>
      <c r="P59" s="591"/>
      <c r="Q59" s="410"/>
      <c r="R59" s="410"/>
      <c r="S59" s="410"/>
      <c r="T59" s="449"/>
      <c r="U59" s="455">
        <f t="shared" si="9"/>
        <v>0</v>
      </c>
    </row>
    <row r="60" spans="1:21" ht="19.5" customHeight="1" thickBot="1">
      <c r="A60" s="1" t="str">
        <f t="shared" si="2"/>
        <v>702</v>
      </c>
      <c r="B60" s="103" t="s">
        <v>342</v>
      </c>
      <c r="C60" s="172" t="str">
        <f t="shared" si="3"/>
        <v>2E130</v>
      </c>
      <c r="D60" s="509"/>
      <c r="E60" s="510" t="s">
        <v>194</v>
      </c>
      <c r="F60" s="511"/>
      <c r="G60" s="484" t="s">
        <v>195</v>
      </c>
      <c r="H60" s="485">
        <v>156169</v>
      </c>
      <c r="I60" s="486"/>
      <c r="J60" s="486"/>
      <c r="K60" s="486">
        <v>51911</v>
      </c>
      <c r="L60" s="486">
        <v>99</v>
      </c>
      <c r="M60" s="592"/>
      <c r="N60" s="592"/>
      <c r="O60" s="592"/>
      <c r="P60" s="592"/>
      <c r="Q60" s="486"/>
      <c r="R60" s="486">
        <v>60</v>
      </c>
      <c r="S60" s="486"/>
      <c r="T60" s="487"/>
      <c r="U60" s="456">
        <f t="shared" si="9"/>
        <v>208239</v>
      </c>
    </row>
    <row r="61" spans="1:21" ht="19.5" customHeight="1" thickBot="1">
      <c r="A61" s="1" t="str">
        <f t="shared" si="2"/>
        <v>702</v>
      </c>
      <c r="B61" s="103" t="s">
        <v>342</v>
      </c>
      <c r="C61" s="172" t="str">
        <f t="shared" si="3"/>
        <v>2F100</v>
      </c>
      <c r="D61" s="467" t="s">
        <v>196</v>
      </c>
      <c r="E61" s="468"/>
      <c r="F61" s="468"/>
      <c r="G61" s="538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625">
        <f t="shared" si="9"/>
        <v>0</v>
      </c>
    </row>
    <row r="62" spans="1:21" ht="19.5" customHeight="1">
      <c r="A62" s="1" t="str">
        <f t="shared" si="2"/>
        <v>702</v>
      </c>
      <c r="B62" s="103" t="s">
        <v>342</v>
      </c>
      <c r="C62" s="172" t="str">
        <f t="shared" si="3"/>
        <v>2F110</v>
      </c>
      <c r="D62" s="437"/>
      <c r="E62" s="432" t="s">
        <v>198</v>
      </c>
      <c r="F62" s="431"/>
      <c r="G62" s="420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624">
        <f t="shared" si="9"/>
        <v>0</v>
      </c>
    </row>
    <row r="63" spans="1:21" ht="22.5" customHeight="1">
      <c r="A63" s="1" t="str">
        <f t="shared" si="2"/>
        <v>702</v>
      </c>
      <c r="B63" s="103" t="s">
        <v>342</v>
      </c>
      <c r="C63" s="172" t="str">
        <f t="shared" si="3"/>
        <v>2F111</v>
      </c>
      <c r="D63" s="437"/>
      <c r="E63" s="432"/>
      <c r="F63" s="411" t="s">
        <v>200</v>
      </c>
      <c r="G63" s="423" t="s">
        <v>201</v>
      </c>
      <c r="H63" s="114"/>
      <c r="I63" s="410"/>
      <c r="J63" s="410"/>
      <c r="K63" s="410"/>
      <c r="L63" s="410"/>
      <c r="M63" s="591"/>
      <c r="N63" s="591"/>
      <c r="O63" s="591"/>
      <c r="P63" s="591"/>
      <c r="Q63" s="410"/>
      <c r="R63" s="410"/>
      <c r="S63" s="410"/>
      <c r="T63" s="449"/>
      <c r="U63" s="455">
        <f t="shared" si="9"/>
        <v>0</v>
      </c>
    </row>
    <row r="64" spans="1:21" ht="19.5" customHeight="1">
      <c r="A64" s="1" t="str">
        <f t="shared" si="2"/>
        <v>702</v>
      </c>
      <c r="B64" s="103" t="s">
        <v>342</v>
      </c>
      <c r="C64" s="172" t="str">
        <f t="shared" si="3"/>
        <v>2F112</v>
      </c>
      <c r="D64" s="439"/>
      <c r="E64" s="432"/>
      <c r="F64" s="411" t="s">
        <v>202</v>
      </c>
      <c r="G64" s="423" t="s">
        <v>203</v>
      </c>
      <c r="H64" s="114"/>
      <c r="I64" s="410"/>
      <c r="J64" s="410"/>
      <c r="K64" s="410"/>
      <c r="L64" s="410"/>
      <c r="M64" s="591"/>
      <c r="N64" s="591"/>
      <c r="O64" s="591"/>
      <c r="P64" s="591"/>
      <c r="Q64" s="410"/>
      <c r="R64" s="410"/>
      <c r="S64" s="410"/>
      <c r="T64" s="449"/>
      <c r="U64" s="455">
        <f t="shared" si="9"/>
        <v>0</v>
      </c>
    </row>
    <row r="65" spans="1:21" ht="19.5" customHeight="1">
      <c r="A65" s="1" t="str">
        <f t="shared" si="2"/>
        <v>702</v>
      </c>
      <c r="B65" s="103" t="s">
        <v>342</v>
      </c>
      <c r="C65" s="172" t="str">
        <f t="shared" si="3"/>
        <v>2F113</v>
      </c>
      <c r="D65" s="439"/>
      <c r="E65" s="432"/>
      <c r="F65" s="411" t="s">
        <v>204</v>
      </c>
      <c r="G65" s="423" t="s">
        <v>205</v>
      </c>
      <c r="H65" s="114"/>
      <c r="I65" s="410"/>
      <c r="J65" s="410"/>
      <c r="K65" s="410"/>
      <c r="L65" s="410"/>
      <c r="M65" s="591"/>
      <c r="N65" s="591"/>
      <c r="O65" s="591"/>
      <c r="P65" s="591"/>
      <c r="Q65" s="410"/>
      <c r="R65" s="410"/>
      <c r="S65" s="410"/>
      <c r="T65" s="449"/>
      <c r="U65" s="455">
        <f t="shared" si="9"/>
        <v>0</v>
      </c>
    </row>
    <row r="66" spans="1:21" ht="19.5" customHeight="1" thickBot="1">
      <c r="A66" s="1" t="str">
        <f t="shared" si="2"/>
        <v>702</v>
      </c>
      <c r="B66" s="103" t="s">
        <v>342</v>
      </c>
      <c r="C66" s="172" t="str">
        <f t="shared" si="3"/>
        <v>2F120</v>
      </c>
      <c r="D66" s="515"/>
      <c r="E66" s="626" t="s">
        <v>206</v>
      </c>
      <c r="F66" s="627"/>
      <c r="G66" s="623" t="s">
        <v>207</v>
      </c>
      <c r="H66" s="485"/>
      <c r="I66" s="486"/>
      <c r="J66" s="486"/>
      <c r="K66" s="486"/>
      <c r="L66" s="486"/>
      <c r="M66" s="592"/>
      <c r="N66" s="592"/>
      <c r="O66" s="592"/>
      <c r="P66" s="592"/>
      <c r="Q66" s="486"/>
      <c r="R66" s="486"/>
      <c r="S66" s="486"/>
      <c r="T66" s="487"/>
      <c r="U66" s="456">
        <f t="shared" si="9"/>
        <v>0</v>
      </c>
    </row>
    <row r="67" spans="1:21" ht="23.25" customHeight="1">
      <c r="A67" s="1" t="str">
        <f t="shared" si="2"/>
        <v>702</v>
      </c>
      <c r="B67" s="103" t="s">
        <v>342</v>
      </c>
      <c r="C67" s="172" t="str">
        <f t="shared" si="3"/>
        <v>2G100</v>
      </c>
      <c r="D67" s="467" t="s">
        <v>208</v>
      </c>
      <c r="E67" s="468"/>
      <c r="F67" s="468"/>
      <c r="G67" s="418" t="s">
        <v>209</v>
      </c>
      <c r="H67" s="126">
        <f aca="true" t="shared" si="17" ref="H67:T67">H68+H74+H80</f>
        <v>437991</v>
      </c>
      <c r="I67" s="127">
        <f t="shared" si="17"/>
        <v>0</v>
      </c>
      <c r="J67" s="127">
        <f t="shared" si="17"/>
        <v>0</v>
      </c>
      <c r="K67" s="127">
        <f t="shared" si="17"/>
        <v>162853</v>
      </c>
      <c r="L67" s="127">
        <f t="shared" si="17"/>
        <v>27899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9730</v>
      </c>
      <c r="S67" s="127">
        <f t="shared" si="17"/>
        <v>0</v>
      </c>
      <c r="T67" s="514">
        <f t="shared" si="17"/>
        <v>0</v>
      </c>
      <c r="U67" s="454">
        <f aca="true" t="shared" si="18" ref="U67:U97">SUM(H67:T67)</f>
        <v>638473</v>
      </c>
    </row>
    <row r="68" spans="1:21" ht="27.75" customHeight="1">
      <c r="A68" s="1" t="str">
        <f t="shared" si="2"/>
        <v>702</v>
      </c>
      <c r="B68" s="103" t="s">
        <v>342</v>
      </c>
      <c r="C68" s="172" t="str">
        <f t="shared" si="3"/>
        <v>2G110</v>
      </c>
      <c r="D68" s="437"/>
      <c r="E68" s="432" t="s">
        <v>210</v>
      </c>
      <c r="F68" s="433"/>
      <c r="G68" s="420" t="s">
        <v>211</v>
      </c>
      <c r="H68" s="122">
        <f aca="true" t="shared" si="19" ref="H68:T68">SUM(H69:H73)</f>
        <v>381171</v>
      </c>
      <c r="I68" s="123">
        <f t="shared" si="19"/>
        <v>0</v>
      </c>
      <c r="J68" s="123">
        <f t="shared" si="19"/>
        <v>0</v>
      </c>
      <c r="K68" s="123">
        <f t="shared" si="19"/>
        <v>162712</v>
      </c>
      <c r="L68" s="123">
        <f t="shared" si="19"/>
        <v>26960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9431</v>
      </c>
      <c r="S68" s="123">
        <f t="shared" si="19"/>
        <v>0</v>
      </c>
      <c r="T68" s="450">
        <f t="shared" si="19"/>
        <v>0</v>
      </c>
      <c r="U68" s="455">
        <f t="shared" si="18"/>
        <v>580274</v>
      </c>
    </row>
    <row r="69" spans="1:21" ht="30.75" customHeight="1">
      <c r="A69" s="1" t="str">
        <f t="shared" si="2"/>
        <v>702</v>
      </c>
      <c r="B69" s="103" t="s">
        <v>342</v>
      </c>
      <c r="C69" s="172" t="str">
        <f t="shared" si="3"/>
        <v>2G111</v>
      </c>
      <c r="D69" s="438"/>
      <c r="E69" s="411"/>
      <c r="F69" s="411" t="s">
        <v>212</v>
      </c>
      <c r="G69" s="423" t="s">
        <v>213</v>
      </c>
      <c r="H69" s="114">
        <v>0</v>
      </c>
      <c r="I69" s="410"/>
      <c r="J69" s="410"/>
      <c r="K69" s="410">
        <v>144452</v>
      </c>
      <c r="L69" s="410">
        <v>8904</v>
      </c>
      <c r="M69" s="591"/>
      <c r="N69" s="591"/>
      <c r="O69" s="591"/>
      <c r="P69" s="591"/>
      <c r="Q69" s="410"/>
      <c r="R69" s="410">
        <v>3691</v>
      </c>
      <c r="S69" s="410"/>
      <c r="T69" s="449"/>
      <c r="U69" s="455">
        <f t="shared" si="18"/>
        <v>157047</v>
      </c>
    </row>
    <row r="70" spans="1:21" ht="27.75" customHeight="1">
      <c r="A70" s="1" t="str">
        <f t="shared" si="2"/>
        <v>702</v>
      </c>
      <c r="B70" s="103" t="s">
        <v>342</v>
      </c>
      <c r="C70" s="172" t="str">
        <f t="shared" si="3"/>
        <v>2G112</v>
      </c>
      <c r="D70" s="438"/>
      <c r="E70" s="411"/>
      <c r="F70" s="411" t="s">
        <v>214</v>
      </c>
      <c r="G70" s="423" t="s">
        <v>215</v>
      </c>
      <c r="H70" s="114">
        <v>0</v>
      </c>
      <c r="I70" s="410"/>
      <c r="J70" s="410"/>
      <c r="K70" s="410">
        <v>105</v>
      </c>
      <c r="L70" s="410">
        <v>874</v>
      </c>
      <c r="M70" s="591"/>
      <c r="N70" s="591"/>
      <c r="O70" s="591"/>
      <c r="P70" s="591"/>
      <c r="Q70" s="410"/>
      <c r="R70" s="410">
        <v>208</v>
      </c>
      <c r="S70" s="410"/>
      <c r="T70" s="449"/>
      <c r="U70" s="455">
        <f t="shared" si="18"/>
        <v>1187</v>
      </c>
    </row>
    <row r="71" spans="1:21" ht="27.75" customHeight="1">
      <c r="A71" s="1" t="str">
        <f t="shared" si="2"/>
        <v>702</v>
      </c>
      <c r="B71" s="103" t="s">
        <v>342</v>
      </c>
      <c r="C71" s="172" t="str">
        <f t="shared" si="3"/>
        <v>2G113</v>
      </c>
      <c r="D71" s="438"/>
      <c r="E71" s="411"/>
      <c r="F71" s="411" t="s">
        <v>216</v>
      </c>
      <c r="G71" s="423" t="s">
        <v>217</v>
      </c>
      <c r="H71" s="114">
        <v>336551</v>
      </c>
      <c r="I71" s="410"/>
      <c r="J71" s="410"/>
      <c r="K71" s="410">
        <v>3323</v>
      </c>
      <c r="L71" s="410">
        <v>17154</v>
      </c>
      <c r="M71" s="591"/>
      <c r="N71" s="591"/>
      <c r="O71" s="591"/>
      <c r="P71" s="591"/>
      <c r="Q71" s="410"/>
      <c r="R71" s="410">
        <v>5515</v>
      </c>
      <c r="S71" s="410"/>
      <c r="T71" s="449"/>
      <c r="U71" s="455">
        <f t="shared" si="18"/>
        <v>362543</v>
      </c>
    </row>
    <row r="72" spans="1:21" ht="30.75" customHeight="1">
      <c r="A72" s="1" t="str">
        <f t="shared" si="2"/>
        <v>702</v>
      </c>
      <c r="B72" s="103" t="s">
        <v>342</v>
      </c>
      <c r="C72" s="172" t="str">
        <f t="shared" si="3"/>
        <v>2G114</v>
      </c>
      <c r="D72" s="438"/>
      <c r="E72" s="411"/>
      <c r="F72" s="411" t="s">
        <v>218</v>
      </c>
      <c r="G72" s="423" t="s">
        <v>219</v>
      </c>
      <c r="H72" s="114">
        <v>44620</v>
      </c>
      <c r="I72" s="410"/>
      <c r="J72" s="410"/>
      <c r="K72" s="410">
        <v>14832</v>
      </c>
      <c r="L72" s="410">
        <v>28</v>
      </c>
      <c r="M72" s="591"/>
      <c r="N72" s="591"/>
      <c r="O72" s="591"/>
      <c r="P72" s="591"/>
      <c r="Q72" s="410"/>
      <c r="R72" s="410">
        <v>17</v>
      </c>
      <c r="S72" s="410"/>
      <c r="T72" s="449"/>
      <c r="U72" s="455">
        <f t="shared" si="18"/>
        <v>59497</v>
      </c>
    </row>
    <row r="73" spans="1:21" ht="30.75" customHeight="1">
      <c r="A73" s="1" t="str">
        <f t="shared" si="2"/>
        <v>702</v>
      </c>
      <c r="B73" s="103" t="s">
        <v>342</v>
      </c>
      <c r="C73" s="172" t="str">
        <f t="shared" si="3"/>
        <v>2G115</v>
      </c>
      <c r="D73" s="438"/>
      <c r="E73" s="411"/>
      <c r="F73" s="411" t="s">
        <v>220</v>
      </c>
      <c r="G73" s="423" t="s">
        <v>221</v>
      </c>
      <c r="H73" s="114"/>
      <c r="I73" s="410"/>
      <c r="J73" s="410"/>
      <c r="K73" s="410"/>
      <c r="L73" s="410"/>
      <c r="M73" s="591"/>
      <c r="N73" s="591"/>
      <c r="O73" s="591"/>
      <c r="P73" s="591"/>
      <c r="Q73" s="410"/>
      <c r="R73" s="410"/>
      <c r="S73" s="410"/>
      <c r="T73" s="449"/>
      <c r="U73" s="455">
        <f t="shared" si="18"/>
        <v>0</v>
      </c>
    </row>
    <row r="74" spans="1:21" ht="24" customHeight="1">
      <c r="A74" s="1" t="str">
        <f t="shared" si="2"/>
        <v>702</v>
      </c>
      <c r="B74" s="103" t="s">
        <v>342</v>
      </c>
      <c r="C74" s="172" t="str">
        <f t="shared" si="3"/>
        <v>2G120</v>
      </c>
      <c r="D74" s="437"/>
      <c r="E74" s="432" t="s">
        <v>222</v>
      </c>
      <c r="F74" s="433"/>
      <c r="G74" s="420" t="s">
        <v>223</v>
      </c>
      <c r="H74" s="122">
        <f aca="true" t="shared" si="20" ref="H74:T74">SUM(H75:H79)</f>
        <v>56820</v>
      </c>
      <c r="I74" s="123">
        <f t="shared" si="20"/>
        <v>0</v>
      </c>
      <c r="J74" s="123">
        <f t="shared" si="20"/>
        <v>0</v>
      </c>
      <c r="K74" s="123">
        <f t="shared" si="20"/>
        <v>141</v>
      </c>
      <c r="L74" s="123">
        <f t="shared" si="20"/>
        <v>939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299</v>
      </c>
      <c r="S74" s="123">
        <f t="shared" si="20"/>
        <v>0</v>
      </c>
      <c r="T74" s="450">
        <f t="shared" si="20"/>
        <v>0</v>
      </c>
      <c r="U74" s="455">
        <f t="shared" si="18"/>
        <v>58199</v>
      </c>
    </row>
    <row r="75" spans="1:21" ht="29.25" customHeight="1">
      <c r="A75" s="1" t="str">
        <f t="shared" si="2"/>
        <v>702</v>
      </c>
      <c r="B75" s="103" t="s">
        <v>342</v>
      </c>
      <c r="C75" s="172" t="str">
        <f t="shared" si="3"/>
        <v>2G121</v>
      </c>
      <c r="D75" s="438"/>
      <c r="E75" s="411"/>
      <c r="F75" s="411" t="s">
        <v>224</v>
      </c>
      <c r="G75" s="423" t="s">
        <v>225</v>
      </c>
      <c r="H75" s="114"/>
      <c r="I75" s="410"/>
      <c r="J75" s="410"/>
      <c r="K75" s="410"/>
      <c r="L75" s="410"/>
      <c r="M75" s="591"/>
      <c r="N75" s="591"/>
      <c r="O75" s="591"/>
      <c r="P75" s="591"/>
      <c r="Q75" s="410"/>
      <c r="R75" s="410"/>
      <c r="S75" s="410"/>
      <c r="T75" s="449"/>
      <c r="U75" s="455">
        <f t="shared" si="18"/>
        <v>0</v>
      </c>
    </row>
    <row r="76" spans="1:21" ht="31.5" customHeight="1">
      <c r="A76" s="1" t="str">
        <f t="shared" si="2"/>
        <v>702</v>
      </c>
      <c r="B76" s="103" t="s">
        <v>342</v>
      </c>
      <c r="C76" s="172" t="str">
        <f t="shared" si="3"/>
        <v>2G122</v>
      </c>
      <c r="D76" s="438"/>
      <c r="E76" s="411"/>
      <c r="F76" s="411" t="s">
        <v>226</v>
      </c>
      <c r="G76" s="423" t="s">
        <v>227</v>
      </c>
      <c r="H76" s="114"/>
      <c r="I76" s="410"/>
      <c r="J76" s="410"/>
      <c r="K76" s="410"/>
      <c r="L76" s="410"/>
      <c r="M76" s="591"/>
      <c r="N76" s="591"/>
      <c r="O76" s="591"/>
      <c r="P76" s="591"/>
      <c r="Q76" s="410"/>
      <c r="R76" s="410"/>
      <c r="S76" s="410"/>
      <c r="T76" s="449"/>
      <c r="U76" s="455">
        <f t="shared" si="18"/>
        <v>0</v>
      </c>
    </row>
    <row r="77" spans="1:21" ht="27" customHeight="1">
      <c r="A77" s="1" t="str">
        <f t="shared" si="2"/>
        <v>702</v>
      </c>
      <c r="B77" s="103" t="s">
        <v>342</v>
      </c>
      <c r="C77" s="172" t="str">
        <f t="shared" si="3"/>
        <v>2G123</v>
      </c>
      <c r="D77" s="438"/>
      <c r="E77" s="411"/>
      <c r="F77" s="411" t="s">
        <v>228</v>
      </c>
      <c r="G77" s="423" t="s">
        <v>229</v>
      </c>
      <c r="H77" s="114">
        <v>56820</v>
      </c>
      <c r="I77" s="410"/>
      <c r="J77" s="410"/>
      <c r="K77" s="410">
        <v>141</v>
      </c>
      <c r="L77" s="410">
        <v>939</v>
      </c>
      <c r="M77" s="591"/>
      <c r="N77" s="591"/>
      <c r="O77" s="591"/>
      <c r="P77" s="591"/>
      <c r="Q77" s="410"/>
      <c r="R77" s="410">
        <v>299</v>
      </c>
      <c r="S77" s="410"/>
      <c r="T77" s="449"/>
      <c r="U77" s="455">
        <f t="shared" si="18"/>
        <v>58199</v>
      </c>
    </row>
    <row r="78" spans="1:21" ht="30.75" customHeight="1">
      <c r="A78" s="1" t="str">
        <f t="shared" si="2"/>
        <v>702</v>
      </c>
      <c r="B78" s="103" t="s">
        <v>342</v>
      </c>
      <c r="C78" s="172" t="str">
        <f t="shared" si="3"/>
        <v>2G124</v>
      </c>
      <c r="D78" s="438"/>
      <c r="E78" s="411"/>
      <c r="F78" s="411" t="s">
        <v>230</v>
      </c>
      <c r="G78" s="423" t="s">
        <v>231</v>
      </c>
      <c r="H78" s="114"/>
      <c r="I78" s="410"/>
      <c r="J78" s="410"/>
      <c r="K78" s="410"/>
      <c r="L78" s="410"/>
      <c r="M78" s="591"/>
      <c r="N78" s="591"/>
      <c r="O78" s="591"/>
      <c r="P78" s="591"/>
      <c r="Q78" s="410"/>
      <c r="R78" s="410"/>
      <c r="S78" s="410"/>
      <c r="T78" s="449"/>
      <c r="U78" s="455">
        <f t="shared" si="18"/>
        <v>0</v>
      </c>
    </row>
    <row r="79" spans="1:21" ht="30.75" customHeight="1">
      <c r="A79" s="1" t="str">
        <f t="shared" si="2"/>
        <v>702</v>
      </c>
      <c r="B79" s="103" t="s">
        <v>342</v>
      </c>
      <c r="C79" s="172" t="str">
        <f t="shared" si="3"/>
        <v>2G125</v>
      </c>
      <c r="D79" s="438"/>
      <c r="E79" s="411"/>
      <c r="F79" s="411" t="s">
        <v>232</v>
      </c>
      <c r="G79" s="423" t="s">
        <v>233</v>
      </c>
      <c r="H79" s="114"/>
      <c r="I79" s="410"/>
      <c r="J79" s="410"/>
      <c r="K79" s="410"/>
      <c r="L79" s="410"/>
      <c r="M79" s="591"/>
      <c r="N79" s="591"/>
      <c r="O79" s="591"/>
      <c r="P79" s="591"/>
      <c r="Q79" s="410"/>
      <c r="R79" s="410"/>
      <c r="S79" s="410"/>
      <c r="T79" s="449"/>
      <c r="U79" s="455">
        <f t="shared" si="18"/>
        <v>0</v>
      </c>
    </row>
    <row r="80" spans="1:21" ht="27.75" customHeight="1" thickBot="1">
      <c r="A80" s="1" t="str">
        <f t="shared" si="2"/>
        <v>702</v>
      </c>
      <c r="B80" s="103" t="s">
        <v>342</v>
      </c>
      <c r="C80" s="172" t="str">
        <f t="shared" si="3"/>
        <v>2G130</v>
      </c>
      <c r="D80" s="509"/>
      <c r="E80" s="510" t="s">
        <v>234</v>
      </c>
      <c r="F80" s="516"/>
      <c r="G80" s="484" t="s">
        <v>235</v>
      </c>
      <c r="H80" s="485"/>
      <c r="I80" s="486"/>
      <c r="J80" s="486"/>
      <c r="K80" s="486"/>
      <c r="L80" s="486"/>
      <c r="M80" s="592"/>
      <c r="N80" s="592"/>
      <c r="O80" s="592"/>
      <c r="P80" s="592"/>
      <c r="Q80" s="486"/>
      <c r="R80" s="486"/>
      <c r="S80" s="486"/>
      <c r="T80" s="487"/>
      <c r="U80" s="456">
        <f t="shared" si="18"/>
        <v>0</v>
      </c>
    </row>
    <row r="81" spans="1:21" ht="33.75" customHeight="1" thickBot="1">
      <c r="A81" s="1" t="str">
        <f aca="true" t="shared" si="21" ref="A81:A126">$K$6</f>
        <v>702</v>
      </c>
      <c r="B81" s="103" t="s">
        <v>342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18" t="s">
        <v>237</v>
      </c>
      <c r="H81" s="107">
        <f>H82+H85+H86+H87+H88+H89</f>
        <v>0</v>
      </c>
      <c r="I81" s="107">
        <f aca="true" t="shared" si="23" ref="I81:T81">I82+I85+I86+I87+I88+I89</f>
        <v>0</v>
      </c>
      <c r="J81" s="107">
        <f t="shared" si="23"/>
        <v>0</v>
      </c>
      <c r="K81" s="107">
        <f t="shared" si="23"/>
        <v>57633</v>
      </c>
      <c r="L81" s="107">
        <f t="shared" si="23"/>
        <v>516238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5364</v>
      </c>
      <c r="S81" s="107">
        <f t="shared" si="23"/>
        <v>0</v>
      </c>
      <c r="T81" s="107">
        <f t="shared" si="23"/>
        <v>0</v>
      </c>
      <c r="U81" s="454">
        <f t="shared" si="18"/>
        <v>579235</v>
      </c>
    </row>
    <row r="82" spans="1:21" ht="27.75" customHeight="1">
      <c r="A82" s="1" t="str">
        <f t="shared" si="21"/>
        <v>702</v>
      </c>
      <c r="B82" s="103" t="s">
        <v>342</v>
      </c>
      <c r="C82" s="172" t="str">
        <f t="shared" si="22"/>
        <v>2H110</v>
      </c>
      <c r="D82" s="437"/>
      <c r="E82" s="432" t="s">
        <v>238</v>
      </c>
      <c r="F82" s="433"/>
      <c r="G82" s="420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0</v>
      </c>
      <c r="L82" s="107">
        <f t="shared" si="24"/>
        <v>0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5">
        <f t="shared" si="18"/>
        <v>0</v>
      </c>
    </row>
    <row r="83" spans="1:21" ht="19.5" customHeight="1">
      <c r="A83" s="1" t="str">
        <f t="shared" si="21"/>
        <v>702</v>
      </c>
      <c r="B83" s="103" t="s">
        <v>342</v>
      </c>
      <c r="C83" s="172" t="str">
        <f t="shared" si="22"/>
        <v>2H111</v>
      </c>
      <c r="D83" s="438"/>
      <c r="E83" s="411"/>
      <c r="F83" s="411" t="s">
        <v>240</v>
      </c>
      <c r="G83" s="423" t="s">
        <v>241</v>
      </c>
      <c r="H83" s="117"/>
      <c r="I83" s="116"/>
      <c r="J83" s="410"/>
      <c r="K83" s="410"/>
      <c r="L83" s="410"/>
      <c r="M83" s="591"/>
      <c r="N83" s="591"/>
      <c r="O83" s="591"/>
      <c r="P83" s="591"/>
      <c r="Q83" s="410"/>
      <c r="R83" s="410"/>
      <c r="S83" s="410"/>
      <c r="T83" s="449"/>
      <c r="U83" s="455">
        <f t="shared" si="18"/>
        <v>0</v>
      </c>
    </row>
    <row r="84" spans="1:21" ht="19.5" customHeight="1">
      <c r="A84" s="1" t="str">
        <f t="shared" si="21"/>
        <v>702</v>
      </c>
      <c r="B84" s="103" t="s">
        <v>342</v>
      </c>
      <c r="C84" s="172" t="str">
        <f t="shared" si="22"/>
        <v>2H112</v>
      </c>
      <c r="D84" s="438"/>
      <c r="E84" s="411"/>
      <c r="F84" s="411" t="s">
        <v>242</v>
      </c>
      <c r="G84" s="423" t="s">
        <v>243</v>
      </c>
      <c r="H84" s="117"/>
      <c r="I84" s="116"/>
      <c r="J84" s="410"/>
      <c r="K84" s="410"/>
      <c r="L84" s="410"/>
      <c r="M84" s="591"/>
      <c r="N84" s="591"/>
      <c r="O84" s="591"/>
      <c r="P84" s="591"/>
      <c r="Q84" s="410"/>
      <c r="R84" s="410"/>
      <c r="S84" s="410"/>
      <c r="T84" s="449"/>
      <c r="U84" s="455">
        <f t="shared" si="18"/>
        <v>0</v>
      </c>
    </row>
    <row r="85" spans="1:21" ht="30.75" customHeight="1">
      <c r="A85" s="1" t="str">
        <f t="shared" si="21"/>
        <v>702</v>
      </c>
      <c r="B85" s="103" t="s">
        <v>342</v>
      </c>
      <c r="C85" s="172" t="str">
        <f t="shared" si="22"/>
        <v>2H120</v>
      </c>
      <c r="D85" s="438"/>
      <c r="E85" s="432" t="s">
        <v>244</v>
      </c>
      <c r="F85" s="411"/>
      <c r="G85" s="420" t="s">
        <v>245</v>
      </c>
      <c r="H85" s="117">
        <v>0</v>
      </c>
      <c r="I85" s="116"/>
      <c r="J85" s="410"/>
      <c r="K85" s="410">
        <v>56184</v>
      </c>
      <c r="L85" s="410">
        <v>504390</v>
      </c>
      <c r="M85" s="591"/>
      <c r="N85" s="591"/>
      <c r="O85" s="591"/>
      <c r="P85" s="591"/>
      <c r="Q85" s="410"/>
      <c r="R85" s="410">
        <v>2185</v>
      </c>
      <c r="S85" s="410"/>
      <c r="T85" s="449"/>
      <c r="U85" s="455">
        <f t="shared" si="18"/>
        <v>562759</v>
      </c>
    </row>
    <row r="86" spans="1:21" ht="26.25" customHeight="1">
      <c r="A86" s="1" t="str">
        <f t="shared" si="21"/>
        <v>702</v>
      </c>
      <c r="B86" s="103" t="s">
        <v>342</v>
      </c>
      <c r="C86" s="172" t="str">
        <f t="shared" si="22"/>
        <v>2H130</v>
      </c>
      <c r="D86" s="437"/>
      <c r="E86" s="432" t="s">
        <v>246</v>
      </c>
      <c r="F86" s="433"/>
      <c r="G86" s="420" t="s">
        <v>247</v>
      </c>
      <c r="H86" s="117">
        <v>0</v>
      </c>
      <c r="I86" s="116"/>
      <c r="J86" s="410"/>
      <c r="K86" s="410">
        <v>130</v>
      </c>
      <c r="L86" s="410">
        <v>958</v>
      </c>
      <c r="M86" s="591"/>
      <c r="N86" s="591"/>
      <c r="O86" s="591"/>
      <c r="P86" s="591"/>
      <c r="Q86" s="410"/>
      <c r="R86" s="410">
        <v>266</v>
      </c>
      <c r="S86" s="410"/>
      <c r="T86" s="449"/>
      <c r="U86" s="455">
        <f t="shared" si="18"/>
        <v>1354</v>
      </c>
    </row>
    <row r="87" spans="1:21" ht="29.25" customHeight="1">
      <c r="A87" s="1" t="str">
        <f t="shared" si="21"/>
        <v>702</v>
      </c>
      <c r="B87" s="103" t="s">
        <v>342</v>
      </c>
      <c r="C87" s="172" t="str">
        <f t="shared" si="22"/>
        <v>2H140</v>
      </c>
      <c r="D87" s="437"/>
      <c r="E87" s="432" t="s">
        <v>248</v>
      </c>
      <c r="F87" s="433"/>
      <c r="G87" s="420" t="s">
        <v>249</v>
      </c>
      <c r="H87" s="117">
        <v>0</v>
      </c>
      <c r="I87" s="116"/>
      <c r="J87" s="410"/>
      <c r="K87" s="410">
        <v>620</v>
      </c>
      <c r="L87" s="410">
        <v>5181</v>
      </c>
      <c r="M87" s="591"/>
      <c r="N87" s="591"/>
      <c r="O87" s="591"/>
      <c r="P87" s="591"/>
      <c r="Q87" s="410"/>
      <c r="R87" s="410">
        <v>1391</v>
      </c>
      <c r="S87" s="410"/>
      <c r="T87" s="449"/>
      <c r="U87" s="455">
        <f t="shared" si="18"/>
        <v>7192</v>
      </c>
    </row>
    <row r="88" spans="1:21" ht="27.75" customHeight="1">
      <c r="A88" s="1" t="str">
        <f t="shared" si="21"/>
        <v>702</v>
      </c>
      <c r="B88" s="103" t="s">
        <v>342</v>
      </c>
      <c r="C88" s="172" t="str">
        <f t="shared" si="22"/>
        <v>2H150</v>
      </c>
      <c r="D88" s="437"/>
      <c r="E88" s="432" t="s">
        <v>250</v>
      </c>
      <c r="F88" s="433"/>
      <c r="G88" s="420" t="s">
        <v>251</v>
      </c>
      <c r="H88" s="117"/>
      <c r="I88" s="116"/>
      <c r="J88" s="410"/>
      <c r="K88" s="410"/>
      <c r="L88" s="410"/>
      <c r="M88" s="591"/>
      <c r="N88" s="591"/>
      <c r="O88" s="591"/>
      <c r="P88" s="591"/>
      <c r="Q88" s="410"/>
      <c r="R88" s="410"/>
      <c r="S88" s="410"/>
      <c r="T88" s="449"/>
      <c r="U88" s="455">
        <f t="shared" si="18"/>
        <v>0</v>
      </c>
    </row>
    <row r="89" spans="1:21" ht="30" customHeight="1" thickBot="1">
      <c r="A89" s="1" t="str">
        <f t="shared" si="21"/>
        <v>702</v>
      </c>
      <c r="B89" s="103" t="s">
        <v>342</v>
      </c>
      <c r="C89" s="172" t="str">
        <f t="shared" si="22"/>
        <v>2H160</v>
      </c>
      <c r="D89" s="437"/>
      <c r="E89" s="432" t="s">
        <v>252</v>
      </c>
      <c r="F89" s="433"/>
      <c r="G89" s="420" t="s">
        <v>253</v>
      </c>
      <c r="H89" s="117">
        <v>0</v>
      </c>
      <c r="I89" s="116"/>
      <c r="J89" s="410"/>
      <c r="K89" s="410">
        <v>699</v>
      </c>
      <c r="L89" s="410">
        <v>5709</v>
      </c>
      <c r="M89" s="591"/>
      <c r="N89" s="591"/>
      <c r="O89" s="591"/>
      <c r="P89" s="591"/>
      <c r="Q89" s="410"/>
      <c r="R89" s="410">
        <v>1522</v>
      </c>
      <c r="S89" s="410"/>
      <c r="T89" s="449"/>
      <c r="U89" s="455">
        <f t="shared" si="18"/>
        <v>7930</v>
      </c>
    </row>
    <row r="90" spans="1:21" ht="19.5" customHeight="1">
      <c r="A90" s="1" t="str">
        <f t="shared" si="21"/>
        <v>702</v>
      </c>
      <c r="B90" s="103" t="s">
        <v>342</v>
      </c>
      <c r="C90" s="172" t="str">
        <f t="shared" si="22"/>
        <v>2I100</v>
      </c>
      <c r="D90" s="467" t="s">
        <v>254</v>
      </c>
      <c r="E90" s="468"/>
      <c r="F90" s="468"/>
      <c r="G90" s="418" t="s">
        <v>255</v>
      </c>
      <c r="H90" s="107">
        <f>SUM(H91:H95)</f>
        <v>0</v>
      </c>
      <c r="I90" s="107">
        <f aca="true" t="shared" si="25" ref="I90:T90">SUM(I91:I95)</f>
        <v>0</v>
      </c>
      <c r="J90" s="107">
        <f t="shared" si="25"/>
        <v>0</v>
      </c>
      <c r="K90" s="107">
        <f t="shared" si="25"/>
        <v>116</v>
      </c>
      <c r="L90" s="107">
        <f t="shared" si="25"/>
        <v>1017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157</v>
      </c>
      <c r="S90" s="107">
        <f t="shared" si="25"/>
        <v>0</v>
      </c>
      <c r="T90" s="460">
        <f t="shared" si="25"/>
        <v>0</v>
      </c>
      <c r="U90" s="454">
        <f t="shared" si="18"/>
        <v>1290</v>
      </c>
    </row>
    <row r="91" spans="1:21" ht="24" customHeight="1">
      <c r="A91" s="1" t="str">
        <f t="shared" si="21"/>
        <v>702</v>
      </c>
      <c r="B91" s="103" t="s">
        <v>342</v>
      </c>
      <c r="C91" s="172" t="str">
        <f t="shared" si="22"/>
        <v>2I110</v>
      </c>
      <c r="D91" s="437"/>
      <c r="E91" s="432" t="s">
        <v>256</v>
      </c>
      <c r="F91" s="433"/>
      <c r="G91" s="420" t="s">
        <v>257</v>
      </c>
      <c r="H91" s="117">
        <v>0</v>
      </c>
      <c r="I91" s="116"/>
      <c r="J91" s="410"/>
      <c r="K91" s="410">
        <v>57</v>
      </c>
      <c r="L91" s="410">
        <v>508</v>
      </c>
      <c r="M91" s="591"/>
      <c r="N91" s="591"/>
      <c r="O91" s="591"/>
      <c r="P91" s="591"/>
      <c r="Q91" s="410"/>
      <c r="R91" s="410">
        <v>56</v>
      </c>
      <c r="S91" s="410"/>
      <c r="T91" s="449"/>
      <c r="U91" s="455">
        <f t="shared" si="18"/>
        <v>621</v>
      </c>
    </row>
    <row r="92" spans="1:21" ht="19.5" customHeight="1">
      <c r="A92" s="1" t="str">
        <f t="shared" si="21"/>
        <v>702</v>
      </c>
      <c r="B92" s="103" t="s">
        <v>342</v>
      </c>
      <c r="C92" s="172" t="str">
        <f t="shared" si="22"/>
        <v>2I120</v>
      </c>
      <c r="D92" s="437"/>
      <c r="E92" s="432" t="s">
        <v>258</v>
      </c>
      <c r="F92" s="433"/>
      <c r="G92" s="420" t="s">
        <v>259</v>
      </c>
      <c r="H92" s="117"/>
      <c r="I92" s="116"/>
      <c r="J92" s="410"/>
      <c r="K92" s="410"/>
      <c r="L92" s="410"/>
      <c r="M92" s="591"/>
      <c r="N92" s="591"/>
      <c r="O92" s="591"/>
      <c r="P92" s="591"/>
      <c r="Q92" s="410"/>
      <c r="R92" s="410"/>
      <c r="S92" s="410"/>
      <c r="T92" s="449"/>
      <c r="U92" s="455">
        <f t="shared" si="18"/>
        <v>0</v>
      </c>
    </row>
    <row r="93" spans="1:21" ht="26.25" customHeight="1">
      <c r="A93" s="1" t="str">
        <f t="shared" si="21"/>
        <v>702</v>
      </c>
      <c r="B93" s="103" t="s">
        <v>342</v>
      </c>
      <c r="C93" s="172" t="str">
        <f t="shared" si="22"/>
        <v>2I130</v>
      </c>
      <c r="D93" s="437"/>
      <c r="E93" s="432" t="s">
        <v>260</v>
      </c>
      <c r="F93" s="433"/>
      <c r="G93" s="420" t="s">
        <v>261</v>
      </c>
      <c r="H93" s="117"/>
      <c r="I93" s="116"/>
      <c r="J93" s="410"/>
      <c r="K93" s="410"/>
      <c r="L93" s="410"/>
      <c r="M93" s="591"/>
      <c r="N93" s="591"/>
      <c r="O93" s="591"/>
      <c r="P93" s="591"/>
      <c r="Q93" s="410"/>
      <c r="R93" s="410"/>
      <c r="S93" s="410"/>
      <c r="T93" s="449"/>
      <c r="U93" s="455">
        <f t="shared" si="18"/>
        <v>0</v>
      </c>
    </row>
    <row r="94" spans="1:21" ht="23.25" customHeight="1">
      <c r="A94" s="1" t="str">
        <f t="shared" si="21"/>
        <v>702</v>
      </c>
      <c r="B94" s="103" t="s">
        <v>342</v>
      </c>
      <c r="C94" s="172" t="str">
        <f t="shared" si="22"/>
        <v>2I140</v>
      </c>
      <c r="D94" s="437"/>
      <c r="E94" s="432" t="s">
        <v>262</v>
      </c>
      <c r="F94" s="433"/>
      <c r="G94" s="420" t="s">
        <v>263</v>
      </c>
      <c r="H94" s="117"/>
      <c r="I94" s="116"/>
      <c r="J94" s="410"/>
      <c r="K94" s="410"/>
      <c r="L94" s="410"/>
      <c r="M94" s="591"/>
      <c r="N94" s="591"/>
      <c r="O94" s="591"/>
      <c r="P94" s="591"/>
      <c r="Q94" s="410"/>
      <c r="R94" s="410"/>
      <c r="S94" s="410"/>
      <c r="T94" s="449"/>
      <c r="U94" s="455">
        <f t="shared" si="18"/>
        <v>0</v>
      </c>
    </row>
    <row r="95" spans="1:21" ht="26.25" customHeight="1" thickBot="1">
      <c r="A95" s="1" t="str">
        <f t="shared" si="21"/>
        <v>702</v>
      </c>
      <c r="B95" s="103" t="s">
        <v>342</v>
      </c>
      <c r="C95" s="172" t="str">
        <f t="shared" si="22"/>
        <v>2I150</v>
      </c>
      <c r="D95" s="517"/>
      <c r="E95" s="510" t="s">
        <v>264</v>
      </c>
      <c r="F95" s="511"/>
      <c r="G95" s="484" t="s">
        <v>265</v>
      </c>
      <c r="H95" s="444">
        <v>0</v>
      </c>
      <c r="I95" s="365"/>
      <c r="J95" s="486"/>
      <c r="K95" s="486">
        <v>59</v>
      </c>
      <c r="L95" s="486">
        <v>509</v>
      </c>
      <c r="M95" s="592"/>
      <c r="N95" s="592"/>
      <c r="O95" s="592"/>
      <c r="P95" s="592"/>
      <c r="Q95" s="486"/>
      <c r="R95" s="486">
        <v>101</v>
      </c>
      <c r="S95" s="486"/>
      <c r="T95" s="487"/>
      <c r="U95" s="456">
        <f t="shared" si="18"/>
        <v>669</v>
      </c>
    </row>
    <row r="96" spans="1:21" ht="19.5" customHeight="1">
      <c r="A96" s="1" t="str">
        <f t="shared" si="21"/>
        <v>702</v>
      </c>
      <c r="B96" s="103" t="s">
        <v>342</v>
      </c>
      <c r="C96" s="172" t="str">
        <f t="shared" si="22"/>
        <v>2J100</v>
      </c>
      <c r="D96" s="467" t="s">
        <v>266</v>
      </c>
      <c r="E96" s="518"/>
      <c r="F96" s="518"/>
      <c r="G96" s="418" t="s">
        <v>267</v>
      </c>
      <c r="H96" s="106">
        <f aca="true" t="shared" si="26" ref="H96:T96">SUM(H97:H102)</f>
        <v>0</v>
      </c>
      <c r="I96" s="107">
        <f t="shared" si="26"/>
        <v>0</v>
      </c>
      <c r="J96" s="107">
        <f t="shared" si="26"/>
        <v>0</v>
      </c>
      <c r="K96" s="107">
        <f t="shared" si="26"/>
        <v>251</v>
      </c>
      <c r="L96" s="107">
        <f t="shared" si="26"/>
        <v>1868</v>
      </c>
      <c r="M96" s="107">
        <f t="shared" si="26"/>
        <v>0</v>
      </c>
      <c r="N96" s="107">
        <f t="shared" si="26"/>
        <v>0</v>
      </c>
      <c r="O96" s="107">
        <f t="shared" si="26"/>
        <v>0</v>
      </c>
      <c r="P96" s="107">
        <f t="shared" si="26"/>
        <v>0</v>
      </c>
      <c r="Q96" s="107">
        <f t="shared" si="26"/>
        <v>0</v>
      </c>
      <c r="R96" s="107">
        <f t="shared" si="26"/>
        <v>589</v>
      </c>
      <c r="S96" s="107">
        <f t="shared" si="26"/>
        <v>0</v>
      </c>
      <c r="T96" s="460">
        <f t="shared" si="26"/>
        <v>0</v>
      </c>
      <c r="U96" s="454">
        <f t="shared" si="18"/>
        <v>2708</v>
      </c>
    </row>
    <row r="97" spans="1:21" ht="19.5" customHeight="1">
      <c r="A97" s="1" t="str">
        <f t="shared" si="21"/>
        <v>702</v>
      </c>
      <c r="B97" s="103" t="s">
        <v>342</v>
      </c>
      <c r="C97" s="172" t="str">
        <f t="shared" si="22"/>
        <v>2J110</v>
      </c>
      <c r="D97" s="440"/>
      <c r="E97" s="432" t="s">
        <v>268</v>
      </c>
      <c r="F97" s="433"/>
      <c r="G97" s="420" t="s">
        <v>269</v>
      </c>
      <c r="H97" s="117">
        <v>0</v>
      </c>
      <c r="I97" s="116"/>
      <c r="J97" s="410"/>
      <c r="K97" s="410">
        <v>234</v>
      </c>
      <c r="L97" s="410">
        <v>1729</v>
      </c>
      <c r="M97" s="591"/>
      <c r="N97" s="591"/>
      <c r="O97" s="591"/>
      <c r="P97" s="591"/>
      <c r="Q97" s="410"/>
      <c r="R97" s="410">
        <v>543</v>
      </c>
      <c r="S97" s="410"/>
      <c r="T97" s="449"/>
      <c r="U97" s="455">
        <f t="shared" si="18"/>
        <v>2506</v>
      </c>
    </row>
    <row r="98" spans="1:21" ht="27.75" customHeight="1">
      <c r="A98" s="1" t="str">
        <f t="shared" si="21"/>
        <v>702</v>
      </c>
      <c r="B98" s="103" t="s">
        <v>342</v>
      </c>
      <c r="C98" s="172" t="str">
        <f t="shared" si="22"/>
        <v>2J120</v>
      </c>
      <c r="D98" s="440"/>
      <c r="E98" s="432" t="s">
        <v>270</v>
      </c>
      <c r="F98" s="433"/>
      <c r="G98" s="420" t="s">
        <v>271</v>
      </c>
      <c r="H98" s="117"/>
      <c r="I98" s="116"/>
      <c r="J98" s="410"/>
      <c r="K98" s="410"/>
      <c r="L98" s="410"/>
      <c r="M98" s="591"/>
      <c r="N98" s="591"/>
      <c r="O98" s="591"/>
      <c r="P98" s="591"/>
      <c r="Q98" s="410"/>
      <c r="R98" s="410"/>
      <c r="S98" s="410"/>
      <c r="T98" s="449"/>
      <c r="U98" s="455">
        <f aca="true" t="shared" si="27" ref="U98:U104">SUM(H98:T98)</f>
        <v>0</v>
      </c>
    </row>
    <row r="99" spans="1:21" ht="27.75" customHeight="1">
      <c r="A99" s="1" t="str">
        <f t="shared" si="21"/>
        <v>702</v>
      </c>
      <c r="B99" s="103" t="s">
        <v>342</v>
      </c>
      <c r="C99" s="172" t="str">
        <f t="shared" si="22"/>
        <v>2J130</v>
      </c>
      <c r="D99" s="440"/>
      <c r="E99" s="432" t="s">
        <v>272</v>
      </c>
      <c r="F99" s="433"/>
      <c r="G99" s="420" t="s">
        <v>273</v>
      </c>
      <c r="H99" s="117"/>
      <c r="I99" s="116"/>
      <c r="J99" s="410"/>
      <c r="K99" s="410"/>
      <c r="L99" s="410"/>
      <c r="M99" s="591"/>
      <c r="N99" s="591"/>
      <c r="O99" s="591"/>
      <c r="P99" s="591"/>
      <c r="Q99" s="410"/>
      <c r="R99" s="410"/>
      <c r="S99" s="410"/>
      <c r="T99" s="449"/>
      <c r="U99" s="455">
        <f t="shared" si="27"/>
        <v>0</v>
      </c>
    </row>
    <row r="100" spans="1:21" ht="19.5" customHeight="1">
      <c r="A100" s="1" t="str">
        <f t="shared" si="21"/>
        <v>702</v>
      </c>
      <c r="B100" s="103" t="s">
        <v>342</v>
      </c>
      <c r="C100" s="172" t="str">
        <f t="shared" si="22"/>
        <v>2J140</v>
      </c>
      <c r="D100" s="440"/>
      <c r="E100" s="432" t="s">
        <v>274</v>
      </c>
      <c r="F100" s="433"/>
      <c r="G100" s="420" t="s">
        <v>275</v>
      </c>
      <c r="H100" s="117"/>
      <c r="I100" s="116"/>
      <c r="J100" s="410"/>
      <c r="K100" s="410"/>
      <c r="L100" s="410"/>
      <c r="M100" s="591"/>
      <c r="N100" s="591"/>
      <c r="O100" s="591"/>
      <c r="P100" s="591"/>
      <c r="Q100" s="410"/>
      <c r="R100" s="410"/>
      <c r="S100" s="410"/>
      <c r="T100" s="449"/>
      <c r="U100" s="455">
        <f t="shared" si="27"/>
        <v>0</v>
      </c>
    </row>
    <row r="101" spans="1:21" ht="25.5" customHeight="1">
      <c r="A101" s="1" t="str">
        <f t="shared" si="21"/>
        <v>702</v>
      </c>
      <c r="B101" s="103" t="s">
        <v>342</v>
      </c>
      <c r="C101" s="172" t="str">
        <f t="shared" si="22"/>
        <v>2J150</v>
      </c>
      <c r="D101" s="440"/>
      <c r="E101" s="432" t="s">
        <v>276</v>
      </c>
      <c r="F101" s="433"/>
      <c r="G101" s="420" t="s">
        <v>277</v>
      </c>
      <c r="H101" s="117">
        <v>0</v>
      </c>
      <c r="I101" s="116"/>
      <c r="J101" s="410"/>
      <c r="K101" s="410">
        <v>17</v>
      </c>
      <c r="L101" s="410">
        <v>139</v>
      </c>
      <c r="M101" s="591"/>
      <c r="N101" s="591"/>
      <c r="O101" s="591"/>
      <c r="P101" s="591"/>
      <c r="Q101" s="410"/>
      <c r="R101" s="410">
        <v>46</v>
      </c>
      <c r="S101" s="410"/>
      <c r="T101" s="449"/>
      <c r="U101" s="455">
        <f t="shared" si="27"/>
        <v>202</v>
      </c>
    </row>
    <row r="102" spans="1:21" ht="27.75" customHeight="1" thickBot="1">
      <c r="A102" s="1" t="str">
        <f t="shared" si="21"/>
        <v>702</v>
      </c>
      <c r="B102" s="103" t="s">
        <v>342</v>
      </c>
      <c r="C102" s="172" t="str">
        <f t="shared" si="22"/>
        <v>2J160</v>
      </c>
      <c r="D102" s="519"/>
      <c r="E102" s="510" t="s">
        <v>278</v>
      </c>
      <c r="F102" s="511"/>
      <c r="G102" s="484" t="s">
        <v>279</v>
      </c>
      <c r="H102" s="444"/>
      <c r="I102" s="365"/>
      <c r="J102" s="486"/>
      <c r="K102" s="486"/>
      <c r="L102" s="486"/>
      <c r="M102" s="592"/>
      <c r="N102" s="592"/>
      <c r="O102" s="592"/>
      <c r="P102" s="592"/>
      <c r="Q102" s="486"/>
      <c r="R102" s="486"/>
      <c r="S102" s="486"/>
      <c r="T102" s="487"/>
      <c r="U102" s="456">
        <f t="shared" si="27"/>
        <v>0</v>
      </c>
    </row>
    <row r="103" spans="1:21" ht="19.5" customHeight="1" thickBot="1">
      <c r="A103" s="1" t="str">
        <f t="shared" si="21"/>
        <v>702</v>
      </c>
      <c r="B103" s="103" t="s">
        <v>342</v>
      </c>
      <c r="C103" s="172" t="str">
        <f t="shared" si="22"/>
        <v>2K100</v>
      </c>
      <c r="D103" s="494" t="s">
        <v>280</v>
      </c>
      <c r="E103" s="521"/>
      <c r="F103" s="521"/>
      <c r="G103" s="490" t="s">
        <v>281</v>
      </c>
      <c r="H103" s="129"/>
      <c r="I103" s="522"/>
      <c r="J103" s="522"/>
      <c r="K103" s="522"/>
      <c r="L103" s="522"/>
      <c r="M103" s="594"/>
      <c r="N103" s="594"/>
      <c r="O103" s="594"/>
      <c r="P103" s="594"/>
      <c r="Q103" s="522"/>
      <c r="R103" s="522"/>
      <c r="S103" s="522"/>
      <c r="T103" s="523"/>
      <c r="U103" s="464">
        <f t="shared" si="27"/>
        <v>0</v>
      </c>
    </row>
    <row r="104" spans="1:21" ht="19.5" customHeight="1" thickBot="1">
      <c r="A104" s="1" t="str">
        <f t="shared" si="21"/>
        <v>702</v>
      </c>
      <c r="B104" s="103" t="s">
        <v>342</v>
      </c>
      <c r="C104" s="172" t="str">
        <f t="shared" si="22"/>
        <v>2L100</v>
      </c>
      <c r="D104" s="494" t="s">
        <v>282</v>
      </c>
      <c r="E104" s="521"/>
      <c r="F104" s="521"/>
      <c r="G104" s="490" t="s">
        <v>283</v>
      </c>
      <c r="H104" s="118">
        <v>75364</v>
      </c>
      <c r="I104" s="361"/>
      <c r="J104" s="522"/>
      <c r="K104" s="522">
        <v>97444</v>
      </c>
      <c r="L104" s="522">
        <v>776</v>
      </c>
      <c r="M104" s="594"/>
      <c r="N104" s="594"/>
      <c r="O104" s="594"/>
      <c r="P104" s="594"/>
      <c r="Q104" s="522"/>
      <c r="R104" s="522">
        <v>220</v>
      </c>
      <c r="S104" s="522"/>
      <c r="T104" s="498"/>
      <c r="U104" s="464">
        <f t="shared" si="27"/>
        <v>173804</v>
      </c>
    </row>
    <row r="105" spans="1:21" ht="19.5" customHeight="1" thickBot="1">
      <c r="A105" s="1" t="str">
        <f t="shared" si="21"/>
        <v>702</v>
      </c>
      <c r="B105" s="103" t="s">
        <v>342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128">
        <f aca="true" t="shared" si="28" ref="H105:U105">H104+H103+H96+H90+H81+H67+H61+H55+H54+H53+H52+H35</f>
        <v>692814</v>
      </c>
      <c r="I105" s="539">
        <f t="shared" si="28"/>
        <v>0</v>
      </c>
      <c r="J105" s="539">
        <f t="shared" si="28"/>
        <v>0</v>
      </c>
      <c r="K105" s="539">
        <f t="shared" si="28"/>
        <v>376183</v>
      </c>
      <c r="L105" s="539">
        <f t="shared" si="28"/>
        <v>548317</v>
      </c>
      <c r="M105" s="539">
        <f t="shared" si="28"/>
        <v>0</v>
      </c>
      <c r="N105" s="539">
        <f t="shared" si="28"/>
        <v>0</v>
      </c>
      <c r="O105" s="539">
        <f t="shared" si="28"/>
        <v>0</v>
      </c>
      <c r="P105" s="539">
        <f t="shared" si="28"/>
        <v>0</v>
      </c>
      <c r="Q105" s="539">
        <f t="shared" si="28"/>
        <v>0</v>
      </c>
      <c r="R105" s="539">
        <f t="shared" si="28"/>
        <v>16133</v>
      </c>
      <c r="S105" s="539">
        <f t="shared" si="28"/>
        <v>0</v>
      </c>
      <c r="T105" s="540">
        <f t="shared" si="28"/>
        <v>0</v>
      </c>
      <c r="U105" s="540">
        <f t="shared" si="28"/>
        <v>1633447</v>
      </c>
    </row>
    <row r="106" spans="1:21" ht="19.5" customHeight="1" thickBot="1">
      <c r="A106" s="1" t="str">
        <f t="shared" si="21"/>
        <v>702</v>
      </c>
      <c r="B106" s="103" t="s">
        <v>342</v>
      </c>
      <c r="C106" s="172"/>
      <c r="D106" s="670" t="s">
        <v>285</v>
      </c>
      <c r="E106" s="671"/>
      <c r="F106" s="671"/>
      <c r="G106" s="671"/>
      <c r="H106" s="671"/>
      <c r="I106" s="671"/>
      <c r="J106" s="671"/>
      <c r="K106" s="671"/>
      <c r="L106" s="671"/>
      <c r="M106" s="671"/>
      <c r="N106" s="671"/>
      <c r="O106" s="671"/>
      <c r="P106" s="671"/>
      <c r="Q106" s="671"/>
      <c r="R106" s="671"/>
      <c r="S106" s="671"/>
      <c r="T106" s="671"/>
      <c r="U106" s="672"/>
    </row>
    <row r="107" spans="1:21" ht="19.5" customHeight="1">
      <c r="A107" s="1" t="str">
        <f t="shared" si="21"/>
        <v>702</v>
      </c>
      <c r="B107" s="103" t="s">
        <v>342</v>
      </c>
      <c r="C107" s="172" t="str">
        <f t="shared" si="22"/>
        <v>3A100</v>
      </c>
      <c r="D107" s="467" t="s">
        <v>286</v>
      </c>
      <c r="E107" s="468"/>
      <c r="F107" s="468"/>
      <c r="G107" s="418" t="s">
        <v>287</v>
      </c>
      <c r="H107" s="428">
        <f aca="true" t="shared" si="29" ref="H107:T107">H108+H111</f>
        <v>272889</v>
      </c>
      <c r="I107" s="107">
        <f t="shared" si="29"/>
        <v>0</v>
      </c>
      <c r="J107" s="107">
        <f t="shared" si="29"/>
        <v>0</v>
      </c>
      <c r="K107" s="107">
        <f t="shared" si="29"/>
        <v>29807</v>
      </c>
      <c r="L107" s="107">
        <f t="shared" si="29"/>
        <v>12070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4185</v>
      </c>
      <c r="S107" s="107">
        <f t="shared" si="29"/>
        <v>0</v>
      </c>
      <c r="T107" s="460">
        <f t="shared" si="29"/>
        <v>0</v>
      </c>
      <c r="U107" s="454">
        <f aca="true" t="shared" si="30" ref="U107:U126">SUM(H107:T107)</f>
        <v>318951</v>
      </c>
    </row>
    <row r="108" spans="1:21" ht="19.5" customHeight="1">
      <c r="A108" s="1" t="str">
        <f t="shared" si="21"/>
        <v>702</v>
      </c>
      <c r="B108" s="103" t="s">
        <v>342</v>
      </c>
      <c r="C108" s="172" t="str">
        <f t="shared" si="22"/>
        <v>3A110</v>
      </c>
      <c r="D108" s="439"/>
      <c r="E108" s="432" t="s">
        <v>288</v>
      </c>
      <c r="F108" s="433"/>
      <c r="G108" s="420" t="s">
        <v>289</v>
      </c>
      <c r="H108" s="426">
        <f aca="true" t="shared" si="31" ref="H108:T108">H109+H110</f>
        <v>272889</v>
      </c>
      <c r="I108" s="109">
        <f t="shared" si="31"/>
        <v>0</v>
      </c>
      <c r="J108" s="109">
        <f t="shared" si="31"/>
        <v>0</v>
      </c>
      <c r="K108" s="109">
        <f t="shared" si="31"/>
        <v>6024</v>
      </c>
      <c r="L108" s="109">
        <f t="shared" si="31"/>
        <v>10186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4115</v>
      </c>
      <c r="S108" s="109">
        <f t="shared" si="31"/>
        <v>0</v>
      </c>
      <c r="T108" s="448">
        <f t="shared" si="31"/>
        <v>0</v>
      </c>
      <c r="U108" s="455">
        <f t="shared" si="30"/>
        <v>293214</v>
      </c>
    </row>
    <row r="109" spans="1:21" ht="19.5" customHeight="1">
      <c r="A109" s="1" t="str">
        <f t="shared" si="21"/>
        <v>702</v>
      </c>
      <c r="B109" s="103" t="s">
        <v>342</v>
      </c>
      <c r="C109" s="172" t="str">
        <f t="shared" si="22"/>
        <v>3A111 </v>
      </c>
      <c r="D109" s="439"/>
      <c r="E109" s="432"/>
      <c r="F109" s="433" t="s">
        <v>290</v>
      </c>
      <c r="G109" s="423" t="s">
        <v>291</v>
      </c>
      <c r="H109" s="471">
        <v>195822</v>
      </c>
      <c r="I109" s="413"/>
      <c r="J109" s="413"/>
      <c r="K109" s="413">
        <v>4403</v>
      </c>
      <c r="L109" s="413">
        <v>7419</v>
      </c>
      <c r="M109" s="595"/>
      <c r="N109" s="595"/>
      <c r="O109" s="595"/>
      <c r="P109" s="595"/>
      <c r="Q109" s="413"/>
      <c r="R109" s="413">
        <v>3186</v>
      </c>
      <c r="S109" s="413"/>
      <c r="T109" s="451"/>
      <c r="U109" s="455">
        <f t="shared" si="30"/>
        <v>210830</v>
      </c>
    </row>
    <row r="110" spans="1:21" ht="19.5" customHeight="1">
      <c r="A110" s="1" t="str">
        <f t="shared" si="21"/>
        <v>702</v>
      </c>
      <c r="B110" s="103" t="s">
        <v>342</v>
      </c>
      <c r="C110" s="172" t="str">
        <f t="shared" si="22"/>
        <v>3A112</v>
      </c>
      <c r="D110" s="439"/>
      <c r="E110" s="432"/>
      <c r="F110" s="433" t="s">
        <v>292</v>
      </c>
      <c r="G110" s="423" t="s">
        <v>293</v>
      </c>
      <c r="H110" s="471">
        <v>77067</v>
      </c>
      <c r="I110" s="413"/>
      <c r="J110" s="413"/>
      <c r="K110" s="413">
        <v>1621</v>
      </c>
      <c r="L110" s="413">
        <v>2767</v>
      </c>
      <c r="M110" s="595"/>
      <c r="N110" s="595"/>
      <c r="O110" s="595"/>
      <c r="P110" s="595"/>
      <c r="Q110" s="413"/>
      <c r="R110" s="413">
        <v>929</v>
      </c>
      <c r="S110" s="413"/>
      <c r="T110" s="451"/>
      <c r="U110" s="455">
        <f t="shared" si="30"/>
        <v>82384</v>
      </c>
    </row>
    <row r="111" spans="1:21" ht="27">
      <c r="A111" s="1" t="str">
        <f t="shared" si="21"/>
        <v>702</v>
      </c>
      <c r="B111" s="103" t="s">
        <v>342</v>
      </c>
      <c r="C111" s="172" t="str">
        <f t="shared" si="22"/>
        <v>3A120</v>
      </c>
      <c r="D111" s="439"/>
      <c r="E111" s="432" t="s">
        <v>294</v>
      </c>
      <c r="F111" s="433"/>
      <c r="G111" s="420" t="s">
        <v>295</v>
      </c>
      <c r="H111" s="471">
        <v>0</v>
      </c>
      <c r="I111" s="413"/>
      <c r="J111" s="413"/>
      <c r="K111" s="413">
        <v>23783</v>
      </c>
      <c r="L111" s="413">
        <v>1884</v>
      </c>
      <c r="M111" s="595"/>
      <c r="N111" s="595"/>
      <c r="O111" s="595"/>
      <c r="P111" s="595"/>
      <c r="Q111" s="413"/>
      <c r="R111" s="413">
        <v>70</v>
      </c>
      <c r="S111" s="413"/>
      <c r="T111" s="451"/>
      <c r="U111" s="455">
        <f t="shared" si="30"/>
        <v>25737</v>
      </c>
    </row>
    <row r="112" spans="1:21" ht="19.5" customHeight="1">
      <c r="A112" s="1" t="str">
        <f t="shared" si="21"/>
        <v>702</v>
      </c>
      <c r="B112" s="103" t="s">
        <v>342</v>
      </c>
      <c r="C112" s="172" t="str">
        <f t="shared" si="22"/>
        <v>3B100</v>
      </c>
      <c r="D112" s="422" t="s">
        <v>296</v>
      </c>
      <c r="E112" s="431"/>
      <c r="F112" s="431"/>
      <c r="G112" s="421" t="s">
        <v>297</v>
      </c>
      <c r="H112" s="426">
        <f>SUM(H113:H117)</f>
        <v>4363080</v>
      </c>
      <c r="I112" s="109">
        <f aca="true" t="shared" si="32" ref="I112:T112">SUM(I113:I117)</f>
        <v>0</v>
      </c>
      <c r="J112" s="109">
        <f t="shared" si="32"/>
        <v>0</v>
      </c>
      <c r="K112" s="109">
        <f t="shared" si="32"/>
        <v>140953</v>
      </c>
      <c r="L112" s="109">
        <f t="shared" si="32"/>
        <v>79665</v>
      </c>
      <c r="M112" s="109">
        <f t="shared" si="32"/>
        <v>0</v>
      </c>
      <c r="N112" s="109">
        <f t="shared" si="32"/>
        <v>0</v>
      </c>
      <c r="O112" s="109">
        <f t="shared" si="32"/>
        <v>0</v>
      </c>
      <c r="P112" s="109">
        <f t="shared" si="32"/>
        <v>0</v>
      </c>
      <c r="Q112" s="109">
        <f t="shared" si="32"/>
        <v>0</v>
      </c>
      <c r="R112" s="109">
        <f t="shared" si="32"/>
        <v>22111</v>
      </c>
      <c r="S112" s="109">
        <f t="shared" si="32"/>
        <v>0</v>
      </c>
      <c r="T112" s="448">
        <f t="shared" si="32"/>
        <v>0</v>
      </c>
      <c r="U112" s="455">
        <f t="shared" si="30"/>
        <v>4605809</v>
      </c>
    </row>
    <row r="113" spans="1:21" ht="19.5" customHeight="1">
      <c r="A113" s="1" t="str">
        <f t="shared" si="21"/>
        <v>702</v>
      </c>
      <c r="B113" s="103" t="s">
        <v>342</v>
      </c>
      <c r="C113" s="172" t="str">
        <f t="shared" si="22"/>
        <v>3B110</v>
      </c>
      <c r="D113" s="439"/>
      <c r="E113" s="432" t="s">
        <v>298</v>
      </c>
      <c r="F113" s="433"/>
      <c r="G113" s="420" t="s">
        <v>299</v>
      </c>
      <c r="H113" s="471">
        <v>20671</v>
      </c>
      <c r="I113" s="413"/>
      <c r="J113" s="413"/>
      <c r="K113" s="413">
        <v>12138</v>
      </c>
      <c r="L113" s="413">
        <v>1877</v>
      </c>
      <c r="M113" s="595"/>
      <c r="N113" s="595"/>
      <c r="O113" s="595"/>
      <c r="P113" s="595"/>
      <c r="Q113" s="413"/>
      <c r="R113" s="413">
        <v>920</v>
      </c>
      <c r="S113" s="413"/>
      <c r="T113" s="451"/>
      <c r="U113" s="455">
        <f t="shared" si="30"/>
        <v>35606</v>
      </c>
    </row>
    <row r="114" spans="1:21" ht="19.5" customHeight="1">
      <c r="A114" s="1" t="str">
        <f t="shared" si="21"/>
        <v>702</v>
      </c>
      <c r="B114" s="103" t="s">
        <v>342</v>
      </c>
      <c r="C114" s="172" t="str">
        <f t="shared" si="22"/>
        <v>3B120</v>
      </c>
      <c r="D114" s="439"/>
      <c r="E114" s="432" t="s">
        <v>300</v>
      </c>
      <c r="F114" s="433"/>
      <c r="G114" s="420" t="s">
        <v>301</v>
      </c>
      <c r="H114" s="471">
        <v>45939</v>
      </c>
      <c r="I114" s="413"/>
      <c r="J114" s="413"/>
      <c r="K114" s="413">
        <v>19499</v>
      </c>
      <c r="L114" s="413">
        <v>3439</v>
      </c>
      <c r="M114" s="595"/>
      <c r="N114" s="595"/>
      <c r="O114" s="595"/>
      <c r="P114" s="595"/>
      <c r="Q114" s="413"/>
      <c r="R114" s="413">
        <v>1153</v>
      </c>
      <c r="S114" s="413"/>
      <c r="T114" s="451"/>
      <c r="U114" s="455">
        <f t="shared" si="30"/>
        <v>70030</v>
      </c>
    </row>
    <row r="115" spans="1:21" ht="19.5" customHeight="1">
      <c r="A115" s="1" t="str">
        <f t="shared" si="21"/>
        <v>702</v>
      </c>
      <c r="B115" s="103" t="s">
        <v>342</v>
      </c>
      <c r="C115" s="172" t="str">
        <f t="shared" si="22"/>
        <v>3B130</v>
      </c>
      <c r="D115" s="439"/>
      <c r="E115" s="432" t="s">
        <v>302</v>
      </c>
      <c r="F115" s="433"/>
      <c r="G115" s="420" t="s">
        <v>303</v>
      </c>
      <c r="H115" s="471">
        <v>4268859</v>
      </c>
      <c r="I115" s="413"/>
      <c r="J115" s="413"/>
      <c r="K115" s="413">
        <v>107213</v>
      </c>
      <c r="L115" s="413">
        <v>73742</v>
      </c>
      <c r="M115" s="595"/>
      <c r="N115" s="595"/>
      <c r="O115" s="595"/>
      <c r="P115" s="595"/>
      <c r="Q115" s="413"/>
      <c r="R115" s="413">
        <v>19909</v>
      </c>
      <c r="S115" s="413"/>
      <c r="T115" s="451"/>
      <c r="U115" s="455">
        <f t="shared" si="30"/>
        <v>4469723</v>
      </c>
    </row>
    <row r="116" spans="1:21" ht="19.5" customHeight="1">
      <c r="A116" s="1" t="str">
        <f t="shared" si="21"/>
        <v>702</v>
      </c>
      <c r="B116" s="103" t="s">
        <v>342</v>
      </c>
      <c r="C116" s="172" t="str">
        <f t="shared" si="22"/>
        <v>3B140</v>
      </c>
      <c r="D116" s="439"/>
      <c r="E116" s="432" t="s">
        <v>304</v>
      </c>
      <c r="F116" s="433"/>
      <c r="G116" s="420" t="s">
        <v>305</v>
      </c>
      <c r="H116" s="471">
        <v>4462</v>
      </c>
      <c r="I116" s="413"/>
      <c r="J116" s="413"/>
      <c r="K116" s="413">
        <v>1483</v>
      </c>
      <c r="L116" s="413">
        <v>3</v>
      </c>
      <c r="M116" s="595"/>
      <c r="N116" s="595"/>
      <c r="O116" s="595"/>
      <c r="P116" s="595"/>
      <c r="Q116" s="413"/>
      <c r="R116" s="413">
        <v>2</v>
      </c>
      <c r="S116" s="413"/>
      <c r="T116" s="451"/>
      <c r="U116" s="455">
        <f t="shared" si="30"/>
        <v>5950</v>
      </c>
    </row>
    <row r="117" spans="1:21" ht="19.5" customHeight="1">
      <c r="A117" s="1" t="str">
        <f t="shared" si="21"/>
        <v>702</v>
      </c>
      <c r="B117" s="103" t="s">
        <v>342</v>
      </c>
      <c r="C117" s="172" t="str">
        <f t="shared" si="22"/>
        <v>3B150</v>
      </c>
      <c r="D117" s="439"/>
      <c r="E117" s="432" t="s">
        <v>306</v>
      </c>
      <c r="F117" s="433"/>
      <c r="G117" s="420" t="s">
        <v>307</v>
      </c>
      <c r="H117" s="471">
        <v>23149</v>
      </c>
      <c r="I117" s="413"/>
      <c r="J117" s="413"/>
      <c r="K117" s="413">
        <v>620</v>
      </c>
      <c r="L117" s="413">
        <v>604</v>
      </c>
      <c r="M117" s="595"/>
      <c r="N117" s="595"/>
      <c r="O117" s="595"/>
      <c r="P117" s="595"/>
      <c r="Q117" s="413"/>
      <c r="R117" s="413">
        <v>127</v>
      </c>
      <c r="S117" s="413"/>
      <c r="T117" s="451"/>
      <c r="U117" s="455">
        <f t="shared" si="30"/>
        <v>24500</v>
      </c>
    </row>
    <row r="118" spans="1:21" ht="19.5" customHeight="1">
      <c r="A118" s="1" t="str">
        <f t="shared" si="21"/>
        <v>702</v>
      </c>
      <c r="B118" s="103" t="s">
        <v>342</v>
      </c>
      <c r="C118" s="172" t="str">
        <f t="shared" si="22"/>
        <v>3C100</v>
      </c>
      <c r="D118" s="422" t="s">
        <v>308</v>
      </c>
      <c r="E118" s="431"/>
      <c r="F118" s="431"/>
      <c r="G118" s="421" t="s">
        <v>309</v>
      </c>
      <c r="H118" s="471"/>
      <c r="I118" s="413"/>
      <c r="J118" s="413"/>
      <c r="K118" s="413"/>
      <c r="L118" s="413"/>
      <c r="M118" s="595"/>
      <c r="N118" s="595"/>
      <c r="O118" s="595"/>
      <c r="P118" s="595"/>
      <c r="Q118" s="413"/>
      <c r="R118" s="413"/>
      <c r="S118" s="413"/>
      <c r="T118" s="451"/>
      <c r="U118" s="455">
        <f t="shared" si="30"/>
        <v>0</v>
      </c>
    </row>
    <row r="119" spans="1:21" ht="19.5" customHeight="1">
      <c r="A119" s="1" t="str">
        <f t="shared" si="21"/>
        <v>702</v>
      </c>
      <c r="B119" s="103" t="s">
        <v>342</v>
      </c>
      <c r="C119" s="172" t="str">
        <f t="shared" si="22"/>
        <v>3D100</v>
      </c>
      <c r="D119" s="422" t="s">
        <v>310</v>
      </c>
      <c r="E119" s="431"/>
      <c r="F119" s="431"/>
      <c r="G119" s="421" t="s">
        <v>311</v>
      </c>
      <c r="H119" s="471">
        <v>17664</v>
      </c>
      <c r="I119" s="413"/>
      <c r="J119" s="413"/>
      <c r="K119" s="413">
        <v>2354</v>
      </c>
      <c r="L119" s="413">
        <v>2455</v>
      </c>
      <c r="M119" s="595"/>
      <c r="N119" s="595"/>
      <c r="O119" s="595"/>
      <c r="P119" s="595"/>
      <c r="Q119" s="413"/>
      <c r="R119" s="413">
        <v>1123</v>
      </c>
      <c r="S119" s="413"/>
      <c r="T119" s="451"/>
      <c r="U119" s="455">
        <f t="shared" si="30"/>
        <v>23596</v>
      </c>
    </row>
    <row r="120" spans="1:21" ht="19.5" customHeight="1">
      <c r="A120" s="1" t="str">
        <f t="shared" si="21"/>
        <v>702</v>
      </c>
      <c r="B120" s="103" t="s">
        <v>342</v>
      </c>
      <c r="C120" s="172" t="str">
        <f t="shared" si="22"/>
        <v>3E100</v>
      </c>
      <c r="D120" s="422" t="s">
        <v>312</v>
      </c>
      <c r="E120" s="431"/>
      <c r="F120" s="431"/>
      <c r="G120" s="421" t="s">
        <v>313</v>
      </c>
      <c r="H120" s="471"/>
      <c r="I120" s="413"/>
      <c r="J120" s="413"/>
      <c r="K120" s="413"/>
      <c r="L120" s="413"/>
      <c r="M120" s="595"/>
      <c r="N120" s="595"/>
      <c r="O120" s="595"/>
      <c r="P120" s="595"/>
      <c r="Q120" s="413"/>
      <c r="R120" s="413"/>
      <c r="S120" s="413"/>
      <c r="T120" s="451"/>
      <c r="U120" s="455">
        <f t="shared" si="30"/>
        <v>0</v>
      </c>
    </row>
    <row r="121" spans="1:21" ht="19.5" customHeight="1">
      <c r="A121" s="1" t="str">
        <f t="shared" si="21"/>
        <v>702</v>
      </c>
      <c r="B121" s="103" t="s">
        <v>342</v>
      </c>
      <c r="C121" s="172" t="str">
        <f t="shared" si="22"/>
        <v>3F100</v>
      </c>
      <c r="D121" s="422" t="s">
        <v>314</v>
      </c>
      <c r="E121" s="431"/>
      <c r="F121" s="431"/>
      <c r="G121" s="421" t="s">
        <v>315</v>
      </c>
      <c r="H121" s="471">
        <v>8821</v>
      </c>
      <c r="I121" s="413"/>
      <c r="J121" s="413"/>
      <c r="K121" s="413">
        <v>15844</v>
      </c>
      <c r="L121" s="413">
        <v>700</v>
      </c>
      <c r="M121" s="595"/>
      <c r="N121" s="595"/>
      <c r="O121" s="595"/>
      <c r="P121" s="595"/>
      <c r="Q121" s="413"/>
      <c r="R121" s="413">
        <v>171</v>
      </c>
      <c r="S121" s="413"/>
      <c r="T121" s="451"/>
      <c r="U121" s="455">
        <f t="shared" si="30"/>
        <v>25536</v>
      </c>
    </row>
    <row r="122" spans="1:21" ht="19.5" customHeight="1">
      <c r="A122" s="1" t="str">
        <f t="shared" si="21"/>
        <v>702</v>
      </c>
      <c r="B122" s="103" t="s">
        <v>342</v>
      </c>
      <c r="C122" s="172" t="str">
        <f t="shared" si="22"/>
        <v>3G100</v>
      </c>
      <c r="D122" s="422" t="s">
        <v>316</v>
      </c>
      <c r="E122" s="431"/>
      <c r="F122" s="431"/>
      <c r="G122" s="421" t="s">
        <v>317</v>
      </c>
      <c r="H122" s="471"/>
      <c r="I122" s="413"/>
      <c r="J122" s="413"/>
      <c r="K122" s="413"/>
      <c r="L122" s="413"/>
      <c r="M122" s="595"/>
      <c r="N122" s="595"/>
      <c r="O122" s="595"/>
      <c r="P122" s="595"/>
      <c r="Q122" s="413"/>
      <c r="R122" s="413"/>
      <c r="S122" s="413"/>
      <c r="T122" s="451"/>
      <c r="U122" s="455">
        <f t="shared" si="30"/>
        <v>0</v>
      </c>
    </row>
    <row r="123" spans="1:21" ht="29.25" thickBot="1">
      <c r="A123" s="1" t="str">
        <f t="shared" si="21"/>
        <v>702</v>
      </c>
      <c r="B123" s="103" t="s">
        <v>342</v>
      </c>
      <c r="C123" s="172" t="str">
        <f t="shared" si="22"/>
        <v>3H100</v>
      </c>
      <c r="D123" s="532" t="s">
        <v>318</v>
      </c>
      <c r="E123" s="543"/>
      <c r="F123" s="543"/>
      <c r="G123" s="469" t="s">
        <v>319</v>
      </c>
      <c r="H123" s="534"/>
      <c r="I123" s="477"/>
      <c r="J123" s="477"/>
      <c r="K123" s="477"/>
      <c r="L123" s="477"/>
      <c r="M123" s="596"/>
      <c r="N123" s="596"/>
      <c r="O123" s="596"/>
      <c r="P123" s="596"/>
      <c r="Q123" s="477"/>
      <c r="R123" s="477"/>
      <c r="S123" s="477"/>
      <c r="T123" s="478"/>
      <c r="U123" s="456">
        <f t="shared" si="30"/>
        <v>0</v>
      </c>
    </row>
    <row r="124" spans="1:21" ht="16.5" thickBot="1">
      <c r="A124" s="1" t="str">
        <f t="shared" si="21"/>
        <v>702</v>
      </c>
      <c r="B124" s="103" t="s">
        <v>342</v>
      </c>
      <c r="C124" s="172">
        <f t="shared" si="22"/>
        <v>39999</v>
      </c>
      <c r="D124" s="494">
        <v>39999</v>
      </c>
      <c r="E124" s="521"/>
      <c r="F124" s="544"/>
      <c r="G124" s="470" t="s">
        <v>320</v>
      </c>
      <c r="H124" s="101">
        <f>H123+H122+H121+H1161+H120+H119+H118+H112+H107</f>
        <v>4662454</v>
      </c>
      <c r="I124" s="102">
        <f aca="true" t="shared" si="33" ref="I124:T124">I123+I122+I121+I1161+I120+I119+I118+I112+I107</f>
        <v>0</v>
      </c>
      <c r="J124" s="102">
        <f t="shared" si="33"/>
        <v>0</v>
      </c>
      <c r="K124" s="102">
        <f t="shared" si="33"/>
        <v>188958</v>
      </c>
      <c r="L124" s="102">
        <f t="shared" si="33"/>
        <v>94890</v>
      </c>
      <c r="M124" s="102">
        <f t="shared" si="33"/>
        <v>0</v>
      </c>
      <c r="N124" s="102">
        <f t="shared" si="33"/>
        <v>0</v>
      </c>
      <c r="O124" s="102">
        <f t="shared" si="33"/>
        <v>0</v>
      </c>
      <c r="P124" s="102">
        <f t="shared" si="33"/>
        <v>0</v>
      </c>
      <c r="Q124" s="102">
        <f t="shared" si="33"/>
        <v>0</v>
      </c>
      <c r="R124" s="102">
        <f t="shared" si="33"/>
        <v>27590</v>
      </c>
      <c r="S124" s="102">
        <f t="shared" si="33"/>
        <v>0</v>
      </c>
      <c r="T124" s="102">
        <f t="shared" si="33"/>
        <v>0</v>
      </c>
      <c r="U124" s="133">
        <f t="shared" si="30"/>
        <v>4973892</v>
      </c>
    </row>
    <row r="125" spans="1:21" ht="16.5" thickBot="1">
      <c r="A125" s="1" t="str">
        <f t="shared" si="21"/>
        <v>702</v>
      </c>
      <c r="B125" s="103" t="s">
        <v>342</v>
      </c>
      <c r="C125" s="172" t="str">
        <f t="shared" si="22"/>
        <v>48888</v>
      </c>
      <c r="D125" s="494" t="s">
        <v>321</v>
      </c>
      <c r="E125" s="521"/>
      <c r="F125" s="544"/>
      <c r="G125" s="470" t="s">
        <v>322</v>
      </c>
      <c r="H125" s="542"/>
      <c r="I125" s="542"/>
      <c r="J125" s="542"/>
      <c r="K125" s="542"/>
      <c r="L125" s="542"/>
      <c r="M125" s="597"/>
      <c r="N125" s="597"/>
      <c r="O125" s="597"/>
      <c r="P125" s="597"/>
      <c r="Q125" s="542"/>
      <c r="R125" s="542"/>
      <c r="S125" s="542"/>
      <c r="T125" s="542"/>
      <c r="U125" s="541">
        <f t="shared" si="30"/>
        <v>0</v>
      </c>
    </row>
    <row r="126" spans="1:21" ht="16.5" thickBot="1">
      <c r="A126" s="1" t="str">
        <f t="shared" si="21"/>
        <v>702</v>
      </c>
      <c r="B126" s="103" t="s">
        <v>342</v>
      </c>
      <c r="C126" s="172">
        <f t="shared" si="22"/>
        <v>49999</v>
      </c>
      <c r="D126" s="494">
        <v>49999</v>
      </c>
      <c r="E126" s="545"/>
      <c r="F126" s="546"/>
      <c r="G126" s="470" t="s">
        <v>323</v>
      </c>
      <c r="H126" s="131">
        <f aca="true" t="shared" si="34" ref="H126:T126">H125+H124+H105+H33</f>
        <v>5355268</v>
      </c>
      <c r="I126" s="132">
        <f t="shared" si="34"/>
        <v>0</v>
      </c>
      <c r="J126" s="132">
        <f t="shared" si="34"/>
        <v>0</v>
      </c>
      <c r="K126" s="132">
        <f t="shared" si="34"/>
        <v>565866</v>
      </c>
      <c r="L126" s="132">
        <f t="shared" si="34"/>
        <v>692541</v>
      </c>
      <c r="M126" s="132">
        <f t="shared" si="34"/>
        <v>0</v>
      </c>
      <c r="N126" s="132">
        <f t="shared" si="34"/>
        <v>0</v>
      </c>
      <c r="O126" s="132">
        <f t="shared" si="34"/>
        <v>0</v>
      </c>
      <c r="P126" s="132">
        <f t="shared" si="34"/>
        <v>0</v>
      </c>
      <c r="Q126" s="132">
        <f t="shared" si="34"/>
        <v>0</v>
      </c>
      <c r="R126" s="132">
        <f t="shared" si="34"/>
        <v>44393</v>
      </c>
      <c r="S126" s="132">
        <f t="shared" si="34"/>
        <v>0</v>
      </c>
      <c r="T126" s="132">
        <f t="shared" si="34"/>
        <v>0</v>
      </c>
      <c r="U126" s="134">
        <f t="shared" si="30"/>
        <v>6658068</v>
      </c>
    </row>
  </sheetData>
  <sheetProtection password="9E7F" sheet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5"/>
  <sheetViews>
    <sheetView zoomScale="106" zoomScaleNormal="106" zoomScalePageLayoutView="0" workbookViewId="0" topLeftCell="D1">
      <selection activeCell="I125" sqref="I125"/>
    </sheetView>
  </sheetViews>
  <sheetFormatPr defaultColWidth="9.140625" defaultRowHeight="15"/>
  <cols>
    <col min="1" max="2" width="0" style="38" hidden="1" customWidth="1"/>
    <col min="3" max="3" width="11.421875" style="144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9.140625" style="38" customWidth="1"/>
  </cols>
  <sheetData>
    <row r="2" spans="4:16" ht="19.5" thickBot="1">
      <c r="D2" s="36"/>
      <c r="E2" s="37"/>
      <c r="F2" s="37"/>
      <c r="G2" s="685" t="s">
        <v>343</v>
      </c>
      <c r="H2" s="685"/>
      <c r="I2" s="685"/>
      <c r="J2" s="685"/>
      <c r="K2" s="685"/>
      <c r="L2" s="685"/>
      <c r="M2" s="685"/>
      <c r="N2" s="685"/>
      <c r="O2" s="686"/>
      <c r="P2" s="38"/>
    </row>
    <row r="3" spans="4:16" ht="13.5" thickBot="1">
      <c r="D3" s="687" t="s">
        <v>96</v>
      </c>
      <c r="E3" s="688"/>
      <c r="F3" s="688"/>
      <c r="G3" s="688"/>
      <c r="H3" s="689"/>
      <c r="I3" s="687" t="s">
        <v>97</v>
      </c>
      <c r="J3" s="688"/>
      <c r="K3" s="688"/>
      <c r="L3" s="688"/>
      <c r="M3" s="688"/>
      <c r="N3" s="688"/>
      <c r="O3" s="688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702</v>
      </c>
      <c r="K5" s="44" t="s">
        <v>101</v>
      </c>
      <c r="L5" s="44"/>
      <c r="M5" s="146" t="str">
        <f>Info!B3</f>
        <v>2020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1" t="s">
        <v>344</v>
      </c>
      <c r="I7" s="141" t="s">
        <v>345</v>
      </c>
      <c r="J7" s="141" t="s">
        <v>346</v>
      </c>
      <c r="K7" s="141" t="s">
        <v>347</v>
      </c>
      <c r="L7" s="141" t="s">
        <v>348</v>
      </c>
      <c r="M7" s="141" t="s">
        <v>349</v>
      </c>
      <c r="N7" s="142" t="s">
        <v>350</v>
      </c>
      <c r="O7" s="143" t="s">
        <v>351</v>
      </c>
      <c r="P7" s="51"/>
    </row>
    <row r="8" spans="4:16" ht="12.75" customHeight="1">
      <c r="D8" s="690"/>
      <c r="E8" s="691"/>
      <c r="F8" s="692"/>
      <c r="G8" s="696"/>
      <c r="H8" s="698" t="s">
        <v>352</v>
      </c>
      <c r="I8" s="700" t="s">
        <v>353</v>
      </c>
      <c r="J8" s="700" t="s">
        <v>354</v>
      </c>
      <c r="K8" s="700" t="s">
        <v>355</v>
      </c>
      <c r="L8" s="700" t="s">
        <v>356</v>
      </c>
      <c r="M8" s="700" t="s">
        <v>357</v>
      </c>
      <c r="N8" s="702" t="s">
        <v>358</v>
      </c>
      <c r="O8" s="700" t="s">
        <v>359</v>
      </c>
      <c r="P8" s="700" t="s">
        <v>360</v>
      </c>
    </row>
    <row r="9" spans="4:16" ht="94.5" customHeight="1" thickBot="1">
      <c r="D9" s="693"/>
      <c r="E9" s="694"/>
      <c r="F9" s="695"/>
      <c r="G9" s="697"/>
      <c r="H9" s="699"/>
      <c r="I9" s="701"/>
      <c r="J9" s="701"/>
      <c r="K9" s="701"/>
      <c r="L9" s="701"/>
      <c r="M9" s="701"/>
      <c r="N9" s="703"/>
      <c r="O9" s="701"/>
      <c r="P9" s="701"/>
    </row>
    <row r="10" spans="1:16" ht="19.5" customHeight="1" hidden="1">
      <c r="A10" s="103" t="s">
        <v>324</v>
      </c>
      <c r="B10" s="103" t="s">
        <v>325</v>
      </c>
      <c r="C10" s="399" t="s">
        <v>326</v>
      </c>
      <c r="D10" s="389"/>
      <c r="E10" s="389"/>
      <c r="F10" s="389"/>
      <c r="G10" s="390"/>
      <c r="H10" s="392" t="s">
        <v>361</v>
      </c>
      <c r="I10" s="392" t="s">
        <v>362</v>
      </c>
      <c r="J10" s="392" t="s">
        <v>363</v>
      </c>
      <c r="K10" s="392" t="s">
        <v>364</v>
      </c>
      <c r="L10" s="392" t="s">
        <v>365</v>
      </c>
      <c r="M10" s="392" t="s">
        <v>366</v>
      </c>
      <c r="N10" s="392" t="s">
        <v>350</v>
      </c>
      <c r="O10" s="392" t="s">
        <v>351</v>
      </c>
      <c r="P10" s="401" t="s">
        <v>367</v>
      </c>
    </row>
    <row r="11" spans="1:16" ht="19.5" customHeight="1" hidden="1">
      <c r="A11" s="1" t="s">
        <v>340</v>
      </c>
      <c r="B11" s="1" t="s">
        <v>340</v>
      </c>
      <c r="C11" s="1" t="s">
        <v>340</v>
      </c>
      <c r="D11" s="389"/>
      <c r="E11" s="389"/>
      <c r="F11" s="389"/>
      <c r="G11" s="390"/>
      <c r="H11" s="393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</row>
    <row r="12" spans="1:16" ht="19.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</row>
    <row r="13" spans="1:16" ht="19.5" customHeight="1" hidden="1" thickBot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</row>
    <row r="14" spans="3:15" s="1" customFormat="1" ht="17.25" thickBot="1">
      <c r="C14" s="145"/>
      <c r="D14" s="667" t="s">
        <v>107</v>
      </c>
      <c r="E14" s="668"/>
      <c r="F14" s="668"/>
      <c r="G14" s="668"/>
      <c r="H14" s="668"/>
      <c r="I14" s="668"/>
      <c r="J14" s="668"/>
      <c r="K14" s="668"/>
      <c r="L14" s="668"/>
      <c r="M14" s="668"/>
      <c r="N14" s="668"/>
      <c r="O14" s="704"/>
    </row>
    <row r="15" spans="1:16" ht="42.75">
      <c r="A15" s="38" t="str">
        <f>$H$5</f>
        <v>702</v>
      </c>
      <c r="B15" s="400" t="s">
        <v>368</v>
      </c>
      <c r="C15" s="144" t="str">
        <f>IF(F15="",IF(E15="",D15,E15),F15)</f>
        <v>1A100</v>
      </c>
      <c r="D15" s="416" t="s">
        <v>108</v>
      </c>
      <c r="E15" s="417"/>
      <c r="F15" s="417"/>
      <c r="G15" s="441" t="s">
        <v>109</v>
      </c>
      <c r="H15" s="551">
        <f>H16+H17</f>
        <v>4054735</v>
      </c>
      <c r="I15" s="554">
        <f>I16+I17</f>
        <v>0</v>
      </c>
      <c r="J15" s="355">
        <f aca="true" t="shared" si="0" ref="J15:P15">J16+J17</f>
        <v>0</v>
      </c>
      <c r="K15" s="355">
        <f t="shared" si="0"/>
        <v>0</v>
      </c>
      <c r="L15" s="355">
        <f t="shared" si="0"/>
        <v>0</v>
      </c>
      <c r="M15" s="355">
        <f t="shared" si="0"/>
        <v>0</v>
      </c>
      <c r="N15" s="355">
        <f t="shared" si="0"/>
        <v>0</v>
      </c>
      <c r="O15" s="355">
        <f t="shared" si="0"/>
        <v>0</v>
      </c>
      <c r="P15" s="356">
        <f t="shared" si="0"/>
        <v>0</v>
      </c>
    </row>
    <row r="16" spans="1:16" ht="14.25">
      <c r="A16" s="38" t="str">
        <f aca="true" t="shared" si="1" ref="A16:A79">$H$5</f>
        <v>702</v>
      </c>
      <c r="B16" s="400" t="s">
        <v>368</v>
      </c>
      <c r="C16" s="144" t="str">
        <f>IF(F16="",IF(E16="",D16,E16),F16)</f>
        <v>1A110</v>
      </c>
      <c r="D16" s="419"/>
      <c r="E16" s="409" t="s">
        <v>110</v>
      </c>
      <c r="F16" s="403"/>
      <c r="G16" s="414" t="s">
        <v>111</v>
      </c>
      <c r="H16" s="552">
        <f>VLOOKUP(C16,modello_la_min!C:U,19,FALSE)</f>
        <v>0</v>
      </c>
      <c r="I16" s="117"/>
      <c r="J16" s="116"/>
      <c r="K16" s="116"/>
      <c r="L16" s="116"/>
      <c r="M16" s="116"/>
      <c r="N16" s="116"/>
      <c r="O16" s="116"/>
      <c r="P16" s="357"/>
    </row>
    <row r="17" spans="1:16" ht="27.75" thickBot="1">
      <c r="A17" s="38" t="str">
        <f t="shared" si="1"/>
        <v>702</v>
      </c>
      <c r="B17" s="400" t="s">
        <v>368</v>
      </c>
      <c r="C17" s="144" t="str">
        <f>IF(F17="",IF(E17="",D17,E17),F17)</f>
        <v>1A120</v>
      </c>
      <c r="D17" s="482"/>
      <c r="E17" s="483" t="s">
        <v>112</v>
      </c>
      <c r="F17" s="425"/>
      <c r="G17" s="512" t="s">
        <v>113</v>
      </c>
      <c r="H17" s="553">
        <f>VLOOKUP(C17,modello_la_min!C:U,19,FALSE)</f>
        <v>4054735</v>
      </c>
      <c r="I17" s="444"/>
      <c r="J17" s="365"/>
      <c r="K17" s="365"/>
      <c r="L17" s="365"/>
      <c r="M17" s="365"/>
      <c r="N17" s="365"/>
      <c r="O17" s="365"/>
      <c r="P17" s="366"/>
    </row>
    <row r="18" spans="1:16" ht="29.25" thickBot="1">
      <c r="A18" s="38" t="str">
        <f t="shared" si="1"/>
        <v>702</v>
      </c>
      <c r="B18" s="400" t="s">
        <v>368</v>
      </c>
      <c r="C18" s="144" t="str">
        <f>IF(F18="",IF(E18="",D18,E18),F18)</f>
        <v>1B100</v>
      </c>
      <c r="D18" s="488" t="s">
        <v>114</v>
      </c>
      <c r="E18" s="489"/>
      <c r="F18" s="489"/>
      <c r="G18" s="507" t="s">
        <v>115</v>
      </c>
      <c r="H18" s="556">
        <f>VLOOKUP(C18,modello_la_min!C:U,19,FALSE)</f>
        <v>0</v>
      </c>
      <c r="I18" s="118"/>
      <c r="J18" s="361"/>
      <c r="K18" s="361"/>
      <c r="L18" s="361"/>
      <c r="M18" s="361"/>
      <c r="N18" s="361"/>
      <c r="O18" s="361"/>
      <c r="P18" s="362"/>
    </row>
    <row r="19" spans="1:16" ht="29.25" thickBot="1">
      <c r="A19" s="38" t="str">
        <f t="shared" si="1"/>
        <v>702</v>
      </c>
      <c r="B19" s="400" t="s">
        <v>368</v>
      </c>
      <c r="C19" s="144" t="str">
        <f aca="true" t="shared" si="2" ref="C19:C82">IF(F19="",IF(E19="",D19,E19),F19)</f>
        <v>1C100</v>
      </c>
      <c r="D19" s="535" t="s">
        <v>116</v>
      </c>
      <c r="E19" s="536"/>
      <c r="F19" s="536"/>
      <c r="G19" s="557" t="s">
        <v>117</v>
      </c>
      <c r="H19" s="558">
        <f>VLOOKUP(C19,modello_la_min!C:U,19,FALSE)</f>
        <v>2818878</v>
      </c>
      <c r="I19" s="559"/>
      <c r="J19" s="560"/>
      <c r="K19" s="560"/>
      <c r="L19" s="560"/>
      <c r="M19" s="560"/>
      <c r="N19" s="560"/>
      <c r="O19" s="560"/>
      <c r="P19" s="561"/>
    </row>
    <row r="20" spans="1:16" ht="15" thickBot="1">
      <c r="A20" s="38" t="str">
        <f t="shared" si="1"/>
        <v>702</v>
      </c>
      <c r="B20" s="400" t="s">
        <v>368</v>
      </c>
      <c r="C20" s="144" t="str">
        <f t="shared" si="2"/>
        <v>1D100</v>
      </c>
      <c r="D20" s="488" t="s">
        <v>118</v>
      </c>
      <c r="E20" s="489"/>
      <c r="F20" s="489"/>
      <c r="G20" s="507" t="s">
        <v>119</v>
      </c>
      <c r="H20" s="556">
        <f>VLOOKUP(C20,modello_la_min!C:U,19,FALSE)</f>
        <v>0</v>
      </c>
      <c r="I20" s="118"/>
      <c r="J20" s="361"/>
      <c r="K20" s="361"/>
      <c r="L20" s="361"/>
      <c r="M20" s="361"/>
      <c r="N20" s="361"/>
      <c r="O20" s="361"/>
      <c r="P20" s="362"/>
    </row>
    <row r="21" spans="1:16" ht="29.25" thickBot="1">
      <c r="A21" s="38" t="str">
        <f t="shared" si="1"/>
        <v>702</v>
      </c>
      <c r="B21" s="400" t="s">
        <v>368</v>
      </c>
      <c r="C21" s="144" t="str">
        <f t="shared" si="2"/>
        <v>1E100</v>
      </c>
      <c r="D21" s="562" t="s">
        <v>120</v>
      </c>
      <c r="E21" s="536"/>
      <c r="F21" s="536"/>
      <c r="G21" s="557" t="s">
        <v>121</v>
      </c>
      <c r="H21" s="558">
        <f>VLOOKUP(C21,modello_la_min!C:U,19,FALSE)</f>
        <v>0</v>
      </c>
      <c r="I21" s="559"/>
      <c r="J21" s="560"/>
      <c r="K21" s="560"/>
      <c r="L21" s="560"/>
      <c r="M21" s="560"/>
      <c r="N21" s="560"/>
      <c r="O21" s="560"/>
      <c r="P21" s="561"/>
    </row>
    <row r="22" spans="1:16" ht="57">
      <c r="A22" s="38" t="str">
        <f t="shared" si="1"/>
        <v>702</v>
      </c>
      <c r="B22" s="400" t="s">
        <v>368</v>
      </c>
      <c r="C22" s="144" t="str">
        <f t="shared" si="2"/>
        <v>1F100</v>
      </c>
      <c r="D22" s="467" t="s">
        <v>122</v>
      </c>
      <c r="E22" s="417"/>
      <c r="F22" s="417"/>
      <c r="G22" s="441" t="s">
        <v>123</v>
      </c>
      <c r="H22" s="551">
        <f>H23+H27</f>
        <v>666629</v>
      </c>
      <c r="I22" s="563">
        <f>I23+I27</f>
        <v>0</v>
      </c>
      <c r="J22" s="363">
        <f aca="true" t="shared" si="3" ref="J22:P22">J23+J27</f>
        <v>0</v>
      </c>
      <c r="K22" s="363">
        <f t="shared" si="3"/>
        <v>0</v>
      </c>
      <c r="L22" s="363">
        <f t="shared" si="3"/>
        <v>0</v>
      </c>
      <c r="M22" s="363">
        <f t="shared" si="3"/>
        <v>0</v>
      </c>
      <c r="N22" s="363">
        <f t="shared" si="3"/>
        <v>0</v>
      </c>
      <c r="O22" s="363">
        <f t="shared" si="3"/>
        <v>0</v>
      </c>
      <c r="P22" s="364">
        <f t="shared" si="3"/>
        <v>0</v>
      </c>
    </row>
    <row r="23" spans="1:16" ht="14.25">
      <c r="A23" s="38" t="str">
        <f t="shared" si="1"/>
        <v>702</v>
      </c>
      <c r="B23" s="400" t="s">
        <v>368</v>
      </c>
      <c r="C23" s="144" t="str">
        <f t="shared" si="2"/>
        <v>1F110</v>
      </c>
      <c r="D23" s="422"/>
      <c r="E23" s="409" t="s">
        <v>124</v>
      </c>
      <c r="F23" s="411"/>
      <c r="G23" s="414" t="s">
        <v>125</v>
      </c>
      <c r="H23" s="552">
        <f>SUM(H24:H26)</f>
        <v>666629</v>
      </c>
      <c r="I23" s="555">
        <f>SUM(I24:I26)</f>
        <v>0</v>
      </c>
      <c r="J23" s="354">
        <f aca="true" t="shared" si="4" ref="J23:P23">SUM(J24:J26)</f>
        <v>0</v>
      </c>
      <c r="K23" s="354">
        <f t="shared" si="4"/>
        <v>0</v>
      </c>
      <c r="L23" s="354">
        <f t="shared" si="4"/>
        <v>0</v>
      </c>
      <c r="M23" s="354">
        <f t="shared" si="4"/>
        <v>0</v>
      </c>
      <c r="N23" s="354">
        <f t="shared" si="4"/>
        <v>0</v>
      </c>
      <c r="O23" s="354">
        <f t="shared" si="4"/>
        <v>0</v>
      </c>
      <c r="P23" s="358">
        <f t="shared" si="4"/>
        <v>0</v>
      </c>
    </row>
    <row r="24" spans="1:16" ht="24">
      <c r="A24" s="38" t="str">
        <f t="shared" si="1"/>
        <v>702</v>
      </c>
      <c r="B24" s="400" t="s">
        <v>368</v>
      </c>
      <c r="C24" s="144" t="str">
        <f t="shared" si="2"/>
        <v>1F111</v>
      </c>
      <c r="D24" s="422"/>
      <c r="E24" s="403"/>
      <c r="F24" s="411" t="s">
        <v>126</v>
      </c>
      <c r="G24" s="415" t="s">
        <v>127</v>
      </c>
      <c r="H24" s="552">
        <f>VLOOKUP(C24,modello_la_min!C:U,19,FALSE)</f>
        <v>0</v>
      </c>
      <c r="I24" s="117"/>
      <c r="J24" s="116"/>
      <c r="K24" s="116"/>
      <c r="L24" s="116"/>
      <c r="M24" s="116"/>
      <c r="N24" s="116"/>
      <c r="O24" s="116"/>
      <c r="P24" s="357"/>
    </row>
    <row r="25" spans="1:16" ht="24">
      <c r="A25" s="38" t="str">
        <f t="shared" si="1"/>
        <v>702</v>
      </c>
      <c r="B25" s="400" t="s">
        <v>368</v>
      </c>
      <c r="C25" s="144" t="str">
        <f t="shared" si="2"/>
        <v>1F112</v>
      </c>
      <c r="D25" s="422"/>
      <c r="E25" s="403"/>
      <c r="F25" s="402" t="s">
        <v>128</v>
      </c>
      <c r="G25" s="415" t="s">
        <v>129</v>
      </c>
      <c r="H25" s="552">
        <f>VLOOKUP(C25,modello_la_min!C:U,19,FALSE)</f>
        <v>0</v>
      </c>
      <c r="I25" s="117"/>
      <c r="J25" s="116"/>
      <c r="K25" s="116"/>
      <c r="L25" s="116"/>
      <c r="M25" s="116"/>
      <c r="N25" s="116"/>
      <c r="O25" s="116"/>
      <c r="P25" s="357"/>
    </row>
    <row r="26" spans="1:16" ht="14.25">
      <c r="A26" s="38" t="str">
        <f t="shared" si="1"/>
        <v>702</v>
      </c>
      <c r="B26" s="400" t="s">
        <v>368</v>
      </c>
      <c r="C26" s="144" t="str">
        <f t="shared" si="2"/>
        <v>1F113</v>
      </c>
      <c r="D26" s="422"/>
      <c r="E26" s="403"/>
      <c r="F26" s="402" t="s">
        <v>130</v>
      </c>
      <c r="G26" s="415" t="s">
        <v>131</v>
      </c>
      <c r="H26" s="552">
        <f>VLOOKUP(C26,modello_la_min!C:U,19,FALSE)</f>
        <v>666629</v>
      </c>
      <c r="I26" s="117"/>
      <c r="J26" s="116"/>
      <c r="K26" s="116"/>
      <c r="L26" s="116"/>
      <c r="M26" s="116"/>
      <c r="N26" s="116"/>
      <c r="O26" s="116"/>
      <c r="P26" s="357"/>
    </row>
    <row r="27" spans="1:16" ht="40.5">
      <c r="A27" s="38" t="str">
        <f t="shared" si="1"/>
        <v>702</v>
      </c>
      <c r="B27" s="400" t="s">
        <v>368</v>
      </c>
      <c r="C27" s="144" t="str">
        <f t="shared" si="2"/>
        <v>1F120</v>
      </c>
      <c r="D27" s="422"/>
      <c r="E27" s="409" t="s">
        <v>132</v>
      </c>
      <c r="F27" s="403"/>
      <c r="G27" s="414" t="s">
        <v>133</v>
      </c>
      <c r="H27" s="552">
        <f>SUM(H28:H29)</f>
        <v>0</v>
      </c>
      <c r="I27" s="555">
        <f>SUM(I28:I29)</f>
        <v>0</v>
      </c>
      <c r="J27" s="354">
        <f aca="true" t="shared" si="5" ref="J27:P27">SUM(J28:J29)</f>
        <v>0</v>
      </c>
      <c r="K27" s="354">
        <f t="shared" si="5"/>
        <v>0</v>
      </c>
      <c r="L27" s="354">
        <f t="shared" si="5"/>
        <v>0</v>
      </c>
      <c r="M27" s="354">
        <f t="shared" si="5"/>
        <v>0</v>
      </c>
      <c r="N27" s="354">
        <f t="shared" si="5"/>
        <v>0</v>
      </c>
      <c r="O27" s="354">
        <f t="shared" si="5"/>
        <v>0</v>
      </c>
      <c r="P27" s="358">
        <f t="shared" si="5"/>
        <v>0</v>
      </c>
    </row>
    <row r="28" spans="1:16" ht="14.25">
      <c r="A28" s="38" t="str">
        <f t="shared" si="1"/>
        <v>702</v>
      </c>
      <c r="B28" s="400" t="s">
        <v>368</v>
      </c>
      <c r="C28" s="144" t="str">
        <f t="shared" si="2"/>
        <v>1F121</v>
      </c>
      <c r="D28" s="424"/>
      <c r="E28" s="402"/>
      <c r="F28" s="402" t="s">
        <v>134</v>
      </c>
      <c r="G28" s="415" t="s">
        <v>135</v>
      </c>
      <c r="H28" s="552">
        <f>VLOOKUP(C28,modello_la_min!C:U,19,FALSE)</f>
        <v>0</v>
      </c>
      <c r="I28" s="117"/>
      <c r="J28" s="116"/>
      <c r="K28" s="116"/>
      <c r="L28" s="116"/>
      <c r="M28" s="116"/>
      <c r="N28" s="116"/>
      <c r="O28" s="116"/>
      <c r="P28" s="357"/>
    </row>
    <row r="29" spans="1:16" ht="15" thickBot="1">
      <c r="A29" s="38" t="str">
        <f t="shared" si="1"/>
        <v>702</v>
      </c>
      <c r="B29" s="400" t="s">
        <v>368</v>
      </c>
      <c r="C29" s="144" t="str">
        <f t="shared" si="2"/>
        <v>1F122</v>
      </c>
      <c r="D29" s="495"/>
      <c r="E29" s="496"/>
      <c r="F29" s="496" t="s">
        <v>136</v>
      </c>
      <c r="G29" s="504" t="s">
        <v>137</v>
      </c>
      <c r="H29" s="553">
        <f>VLOOKUP(C29,modello_la_min!C:U,19,FALSE)</f>
        <v>0</v>
      </c>
      <c r="I29" s="444"/>
      <c r="J29" s="365"/>
      <c r="K29" s="365"/>
      <c r="L29" s="365"/>
      <c r="M29" s="365"/>
      <c r="N29" s="365"/>
      <c r="O29" s="365"/>
      <c r="P29" s="366"/>
    </row>
    <row r="30" spans="1:16" ht="15" thickBot="1">
      <c r="A30" s="38" t="str">
        <f t="shared" si="1"/>
        <v>702</v>
      </c>
      <c r="B30" s="400" t="s">
        <v>368</v>
      </c>
      <c r="C30" s="144" t="str">
        <f t="shared" si="2"/>
        <v>1G100</v>
      </c>
      <c r="D30" s="494" t="s">
        <v>138</v>
      </c>
      <c r="E30" s="489"/>
      <c r="F30" s="489"/>
      <c r="G30" s="507" t="s">
        <v>139</v>
      </c>
      <c r="H30" s="556">
        <f>VLOOKUP(C30,modello_la_min!C:U,19,FALSE)</f>
        <v>1804201</v>
      </c>
      <c r="I30" s="118"/>
      <c r="J30" s="361"/>
      <c r="K30" s="361"/>
      <c r="L30" s="361"/>
      <c r="M30" s="361"/>
      <c r="N30" s="361"/>
      <c r="O30" s="361"/>
      <c r="P30" s="362"/>
    </row>
    <row r="31" spans="1:16" ht="15" thickBot="1">
      <c r="A31" s="38" t="str">
        <f t="shared" si="1"/>
        <v>702</v>
      </c>
      <c r="B31" s="400" t="s">
        <v>368</v>
      </c>
      <c r="C31" s="144" t="str">
        <f t="shared" si="2"/>
        <v>1H100</v>
      </c>
      <c r="D31" s="494" t="s">
        <v>140</v>
      </c>
      <c r="E31" s="489"/>
      <c r="F31" s="489"/>
      <c r="G31" s="507" t="s">
        <v>141</v>
      </c>
      <c r="H31" s="556">
        <f>VLOOKUP(C31,modello_la_min!C:U,19,FALSE)</f>
        <v>0</v>
      </c>
      <c r="I31" s="118"/>
      <c r="J31" s="361"/>
      <c r="K31" s="361"/>
      <c r="L31" s="361"/>
      <c r="M31" s="361"/>
      <c r="N31" s="361"/>
      <c r="O31" s="361"/>
      <c r="P31" s="362"/>
    </row>
    <row r="32" spans="1:16" ht="32.25" thickBot="1">
      <c r="A32" s="38" t="str">
        <f t="shared" si="1"/>
        <v>702</v>
      </c>
      <c r="B32" s="400" t="s">
        <v>368</v>
      </c>
      <c r="C32" s="144">
        <f t="shared" si="2"/>
        <v>19999</v>
      </c>
      <c r="D32" s="488">
        <v>19999</v>
      </c>
      <c r="E32" s="489"/>
      <c r="F32" s="489"/>
      <c r="G32" s="564" t="s">
        <v>142</v>
      </c>
      <c r="H32" s="556">
        <f>H31+H30+H22+H21+H20+H19+H18+H15</f>
        <v>9344443</v>
      </c>
      <c r="I32" s="565">
        <f>I31+I30+I22+I21+I20+I19+I18+I15</f>
        <v>0</v>
      </c>
      <c r="J32" s="359">
        <f aca="true" t="shared" si="6" ref="J32:P32">J31+J30+J22+J21+J20+J19+J18+J15</f>
        <v>0</v>
      </c>
      <c r="K32" s="359">
        <f t="shared" si="6"/>
        <v>0</v>
      </c>
      <c r="L32" s="359">
        <f t="shared" si="6"/>
        <v>0</v>
      </c>
      <c r="M32" s="359">
        <f t="shared" si="6"/>
        <v>0</v>
      </c>
      <c r="N32" s="359">
        <f t="shared" si="6"/>
        <v>0</v>
      </c>
      <c r="O32" s="359">
        <f t="shared" si="6"/>
        <v>0</v>
      </c>
      <c r="P32" s="360">
        <f t="shared" si="6"/>
        <v>0</v>
      </c>
    </row>
    <row r="33" spans="2:16" ht="17.25" thickBot="1">
      <c r="B33" s="400"/>
      <c r="D33" s="670" t="s">
        <v>143</v>
      </c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705"/>
      <c r="P33" s="38"/>
    </row>
    <row r="34" spans="1:16" ht="14.25">
      <c r="A34" s="38" t="str">
        <f t="shared" si="1"/>
        <v>702</v>
      </c>
      <c r="B34" s="400" t="s">
        <v>368</v>
      </c>
      <c r="C34" s="144" t="str">
        <f t="shared" si="2"/>
        <v>2A100</v>
      </c>
      <c r="D34" s="416" t="s">
        <v>144</v>
      </c>
      <c r="E34" s="417"/>
      <c r="F34" s="417"/>
      <c r="G34" s="418" t="s">
        <v>145</v>
      </c>
      <c r="H34" s="371">
        <f>H35+H42+H48</f>
        <v>740108</v>
      </c>
      <c r="I34" s="376">
        <f>I35+I42+I48</f>
        <v>0</v>
      </c>
      <c r="J34" s="363">
        <f aca="true" t="shared" si="7" ref="J34:P34">J35+J42+J48</f>
        <v>0</v>
      </c>
      <c r="K34" s="363">
        <f t="shared" si="7"/>
        <v>0</v>
      </c>
      <c r="L34" s="363">
        <f t="shared" si="7"/>
        <v>0</v>
      </c>
      <c r="M34" s="363">
        <f t="shared" si="7"/>
        <v>0</v>
      </c>
      <c r="N34" s="363">
        <f t="shared" si="7"/>
        <v>0</v>
      </c>
      <c r="O34" s="363">
        <f t="shared" si="7"/>
        <v>0</v>
      </c>
      <c r="P34" s="364">
        <f t="shared" si="7"/>
        <v>0</v>
      </c>
    </row>
    <row r="35" spans="1:16" ht="14.25">
      <c r="A35" s="38" t="str">
        <f t="shared" si="1"/>
        <v>702</v>
      </c>
      <c r="B35" s="400" t="s">
        <v>368</v>
      </c>
      <c r="C35" s="144" t="str">
        <f t="shared" si="2"/>
        <v>2A110</v>
      </c>
      <c r="D35" s="434"/>
      <c r="E35" s="409" t="s">
        <v>146</v>
      </c>
      <c r="F35" s="430"/>
      <c r="G35" s="435" t="s">
        <v>147</v>
      </c>
      <c r="H35" s="372">
        <f>SUM(H36:H41)</f>
        <v>0</v>
      </c>
      <c r="I35" s="369">
        <f>SUM(I36:I41)</f>
        <v>0</v>
      </c>
      <c r="J35" s="354">
        <f aca="true" t="shared" si="8" ref="J35:P35">SUM(J36:J41)</f>
        <v>0</v>
      </c>
      <c r="K35" s="354">
        <f t="shared" si="8"/>
        <v>0</v>
      </c>
      <c r="L35" s="354">
        <f t="shared" si="8"/>
        <v>0</v>
      </c>
      <c r="M35" s="354">
        <f t="shared" si="8"/>
        <v>0</v>
      </c>
      <c r="N35" s="354">
        <f t="shared" si="8"/>
        <v>0</v>
      </c>
      <c r="O35" s="354">
        <f t="shared" si="8"/>
        <v>0</v>
      </c>
      <c r="P35" s="358">
        <f t="shared" si="8"/>
        <v>0</v>
      </c>
    </row>
    <row r="36" spans="1:16" ht="14.25">
      <c r="A36" s="38" t="str">
        <f t="shared" si="1"/>
        <v>702</v>
      </c>
      <c r="B36" s="400" t="s">
        <v>368</v>
      </c>
      <c r="C36" s="144" t="str">
        <f t="shared" si="2"/>
        <v>2A111</v>
      </c>
      <c r="D36" s="424"/>
      <c r="E36" s="402"/>
      <c r="F36" s="402" t="s">
        <v>148</v>
      </c>
      <c r="G36" s="423" t="s">
        <v>149</v>
      </c>
      <c r="H36" s="372">
        <f>VLOOKUP(C36,modello_la_min!C:U,19,FALSE)</f>
        <v>0</v>
      </c>
      <c r="I36" s="367"/>
      <c r="J36" s="116"/>
      <c r="K36" s="116"/>
      <c r="L36" s="116"/>
      <c r="M36" s="116"/>
      <c r="N36" s="116"/>
      <c r="O36" s="116"/>
      <c r="P36" s="357"/>
    </row>
    <row r="37" spans="1:16" ht="14.25">
      <c r="A37" s="38" t="str">
        <f t="shared" si="1"/>
        <v>702</v>
      </c>
      <c r="B37" s="400" t="s">
        <v>368</v>
      </c>
      <c r="C37" s="144" t="str">
        <f t="shared" si="2"/>
        <v>2A112</v>
      </c>
      <c r="D37" s="424"/>
      <c r="E37" s="402"/>
      <c r="F37" s="402" t="s">
        <v>150</v>
      </c>
      <c r="G37" s="423" t="s">
        <v>151</v>
      </c>
      <c r="H37" s="372">
        <f>VLOOKUP(C37,modello_la_min!C:U,19,FALSE)</f>
        <v>0</v>
      </c>
      <c r="I37" s="367"/>
      <c r="J37" s="116"/>
      <c r="K37" s="116"/>
      <c r="L37" s="116"/>
      <c r="M37" s="116"/>
      <c r="N37" s="116"/>
      <c r="O37" s="116"/>
      <c r="P37" s="357"/>
    </row>
    <row r="38" spans="1:16" ht="24">
      <c r="A38" s="38" t="str">
        <f t="shared" si="1"/>
        <v>702</v>
      </c>
      <c r="B38" s="400" t="s">
        <v>368</v>
      </c>
      <c r="C38" s="144" t="str">
        <f t="shared" si="2"/>
        <v>2A113</v>
      </c>
      <c r="D38" s="424"/>
      <c r="E38" s="402"/>
      <c r="F38" s="402" t="s">
        <v>152</v>
      </c>
      <c r="G38" s="423" t="s">
        <v>153</v>
      </c>
      <c r="H38" s="372">
        <f>VLOOKUP(C38,modello_la_min!C:U,19,FALSE)</f>
        <v>0</v>
      </c>
      <c r="I38" s="367"/>
      <c r="J38" s="116"/>
      <c r="K38" s="116"/>
      <c r="L38" s="116"/>
      <c r="M38" s="116"/>
      <c r="N38" s="116"/>
      <c r="O38" s="116"/>
      <c r="P38" s="357"/>
    </row>
    <row r="39" spans="1:16" ht="14.25">
      <c r="A39" s="38" t="str">
        <f t="shared" si="1"/>
        <v>702</v>
      </c>
      <c r="B39" s="400" t="s">
        <v>368</v>
      </c>
      <c r="C39" s="144" t="str">
        <f t="shared" si="2"/>
        <v>2A114</v>
      </c>
      <c r="D39" s="424"/>
      <c r="E39" s="402"/>
      <c r="F39" s="402" t="s">
        <v>154</v>
      </c>
      <c r="G39" s="423" t="s">
        <v>155</v>
      </c>
      <c r="H39" s="372">
        <f>VLOOKUP(C39,modello_la_min!C:U,19,FALSE)</f>
        <v>0</v>
      </c>
      <c r="I39" s="367"/>
      <c r="J39" s="116"/>
      <c r="K39" s="116"/>
      <c r="L39" s="116"/>
      <c r="M39" s="116"/>
      <c r="N39" s="116"/>
      <c r="O39" s="116"/>
      <c r="P39" s="357"/>
    </row>
    <row r="40" spans="1:16" ht="14.25">
      <c r="A40" s="38" t="str">
        <f t="shared" si="1"/>
        <v>702</v>
      </c>
      <c r="B40" s="400" t="s">
        <v>368</v>
      </c>
      <c r="C40" s="144" t="str">
        <f t="shared" si="2"/>
        <v>2A115</v>
      </c>
      <c r="D40" s="424"/>
      <c r="E40" s="402"/>
      <c r="F40" s="402" t="s">
        <v>156</v>
      </c>
      <c r="G40" s="436" t="s">
        <v>157</v>
      </c>
      <c r="H40" s="372">
        <f>VLOOKUP(C40,modello_la_min!C:U,19,FALSE)</f>
        <v>0</v>
      </c>
      <c r="I40" s="367"/>
      <c r="J40" s="116"/>
      <c r="K40" s="116"/>
      <c r="L40" s="116"/>
      <c r="M40" s="116"/>
      <c r="N40" s="116"/>
      <c r="O40" s="116"/>
      <c r="P40" s="357"/>
    </row>
    <row r="41" spans="1:16" ht="14.25">
      <c r="A41" s="38" t="str">
        <f t="shared" si="1"/>
        <v>702</v>
      </c>
      <c r="B41" s="400" t="s">
        <v>368</v>
      </c>
      <c r="C41" s="144" t="str">
        <f t="shared" si="2"/>
        <v>2A116</v>
      </c>
      <c r="D41" s="424"/>
      <c r="E41" s="402"/>
      <c r="F41" s="402" t="s">
        <v>158</v>
      </c>
      <c r="G41" s="423" t="s">
        <v>159</v>
      </c>
      <c r="H41" s="372">
        <f>VLOOKUP(C41,modello_la_min!C:U,19,FALSE)</f>
        <v>0</v>
      </c>
      <c r="I41" s="367"/>
      <c r="J41" s="116"/>
      <c r="K41" s="116"/>
      <c r="L41" s="116"/>
      <c r="M41" s="116"/>
      <c r="N41" s="116"/>
      <c r="O41" s="116"/>
      <c r="P41" s="357"/>
    </row>
    <row r="42" spans="1:16" ht="14.25">
      <c r="A42" s="38" t="str">
        <f t="shared" si="1"/>
        <v>702</v>
      </c>
      <c r="B42" s="400" t="s">
        <v>368</v>
      </c>
      <c r="C42" s="144" t="str">
        <f t="shared" si="2"/>
        <v>2A120</v>
      </c>
      <c r="D42" s="434"/>
      <c r="E42" s="409" t="s">
        <v>160</v>
      </c>
      <c r="F42" s="402"/>
      <c r="G42" s="435" t="s">
        <v>161</v>
      </c>
      <c r="H42" s="372">
        <f>SUM(H43:H47)</f>
        <v>0</v>
      </c>
      <c r="I42" s="369">
        <f>SUM(I43:I47)</f>
        <v>0</v>
      </c>
      <c r="J42" s="354">
        <f aca="true" t="shared" si="9" ref="J42:P42">SUM(J43:J47)</f>
        <v>0</v>
      </c>
      <c r="K42" s="354">
        <f t="shared" si="9"/>
        <v>0</v>
      </c>
      <c r="L42" s="354">
        <f t="shared" si="9"/>
        <v>0</v>
      </c>
      <c r="M42" s="354">
        <f t="shared" si="9"/>
        <v>0</v>
      </c>
      <c r="N42" s="354">
        <f t="shared" si="9"/>
        <v>0</v>
      </c>
      <c r="O42" s="354">
        <f t="shared" si="9"/>
        <v>0</v>
      </c>
      <c r="P42" s="358">
        <f t="shared" si="9"/>
        <v>0</v>
      </c>
    </row>
    <row r="43" spans="1:16" ht="14.25">
      <c r="A43" s="38" t="str">
        <f t="shared" si="1"/>
        <v>702</v>
      </c>
      <c r="B43" s="400" t="s">
        <v>368</v>
      </c>
      <c r="C43" s="144" t="str">
        <f t="shared" si="2"/>
        <v>2A121</v>
      </c>
      <c r="D43" s="424"/>
      <c r="E43" s="402"/>
      <c r="F43" s="402" t="s">
        <v>162</v>
      </c>
      <c r="G43" s="423" t="s">
        <v>163</v>
      </c>
      <c r="H43" s="372">
        <f>VLOOKUP(C43,modello_la_min!C:U,19,FALSE)</f>
        <v>0</v>
      </c>
      <c r="I43" s="367"/>
      <c r="J43" s="116"/>
      <c r="K43" s="116"/>
      <c r="L43" s="116"/>
      <c r="M43" s="116"/>
      <c r="N43" s="116"/>
      <c r="O43" s="116"/>
      <c r="P43" s="357"/>
    </row>
    <row r="44" spans="1:16" ht="14.25">
      <c r="A44" s="38" t="str">
        <f t="shared" si="1"/>
        <v>702</v>
      </c>
      <c r="B44" s="400" t="s">
        <v>368</v>
      </c>
      <c r="C44" s="144" t="str">
        <f t="shared" si="2"/>
        <v>2A122</v>
      </c>
      <c r="D44" s="424"/>
      <c r="E44" s="402"/>
      <c r="F44" s="402" t="s">
        <v>164</v>
      </c>
      <c r="G44" s="423" t="s">
        <v>165</v>
      </c>
      <c r="H44" s="372">
        <f>VLOOKUP(C44,modello_la_min!C:U,19,FALSE)</f>
        <v>0</v>
      </c>
      <c r="I44" s="367"/>
      <c r="J44" s="116"/>
      <c r="K44" s="116"/>
      <c r="L44" s="116"/>
      <c r="M44" s="116"/>
      <c r="N44" s="116"/>
      <c r="O44" s="116"/>
      <c r="P44" s="357"/>
    </row>
    <row r="45" spans="1:16" ht="14.25">
      <c r="A45" s="38" t="str">
        <f t="shared" si="1"/>
        <v>702</v>
      </c>
      <c r="B45" s="400" t="s">
        <v>368</v>
      </c>
      <c r="C45" s="144" t="str">
        <f t="shared" si="2"/>
        <v>2A123</v>
      </c>
      <c r="D45" s="424"/>
      <c r="E45" s="402"/>
      <c r="F45" s="402" t="s">
        <v>166</v>
      </c>
      <c r="G45" s="423" t="s">
        <v>167</v>
      </c>
      <c r="H45" s="372">
        <f>VLOOKUP(C45,modello_la_min!C:U,19,FALSE)</f>
        <v>0</v>
      </c>
      <c r="I45" s="367"/>
      <c r="J45" s="116"/>
      <c r="K45" s="116"/>
      <c r="L45" s="116"/>
      <c r="M45" s="116"/>
      <c r="N45" s="116"/>
      <c r="O45" s="116"/>
      <c r="P45" s="357"/>
    </row>
    <row r="46" spans="1:16" ht="14.25">
      <c r="A46" s="38" t="str">
        <f t="shared" si="1"/>
        <v>702</v>
      </c>
      <c r="B46" s="400" t="s">
        <v>368</v>
      </c>
      <c r="C46" s="144" t="str">
        <f t="shared" si="2"/>
        <v>2A124</v>
      </c>
      <c r="D46" s="424"/>
      <c r="E46" s="402"/>
      <c r="F46" s="402" t="s">
        <v>168</v>
      </c>
      <c r="G46" s="436" t="s">
        <v>169</v>
      </c>
      <c r="H46" s="372">
        <f>VLOOKUP(C46,modello_la_min!C:U,19,FALSE)</f>
        <v>0</v>
      </c>
      <c r="I46" s="367"/>
      <c r="J46" s="116"/>
      <c r="K46" s="116"/>
      <c r="L46" s="116"/>
      <c r="M46" s="116"/>
      <c r="N46" s="116"/>
      <c r="O46" s="116"/>
      <c r="P46" s="357"/>
    </row>
    <row r="47" spans="1:16" ht="14.25">
      <c r="A47" s="38" t="str">
        <f t="shared" si="1"/>
        <v>702</v>
      </c>
      <c r="B47" s="400" t="s">
        <v>368</v>
      </c>
      <c r="C47" s="144" t="str">
        <f t="shared" si="2"/>
        <v>2A125</v>
      </c>
      <c r="D47" s="424"/>
      <c r="E47" s="402"/>
      <c r="F47" s="402" t="s">
        <v>170</v>
      </c>
      <c r="G47" s="423" t="s">
        <v>171</v>
      </c>
      <c r="H47" s="372">
        <f>VLOOKUP(C47,modello_la_min!C:U,19,FALSE)</f>
        <v>0</v>
      </c>
      <c r="I47" s="367"/>
      <c r="J47" s="116"/>
      <c r="K47" s="116"/>
      <c r="L47" s="116"/>
      <c r="M47" s="116"/>
      <c r="N47" s="116"/>
      <c r="O47" s="116"/>
      <c r="P47" s="357"/>
    </row>
    <row r="48" spans="1:16" ht="14.25">
      <c r="A48" s="38" t="str">
        <f t="shared" si="1"/>
        <v>702</v>
      </c>
      <c r="B48" s="400" t="s">
        <v>368</v>
      </c>
      <c r="C48" s="144" t="str">
        <f t="shared" si="2"/>
        <v>2A130</v>
      </c>
      <c r="D48" s="434"/>
      <c r="E48" s="409" t="s">
        <v>172</v>
      </c>
      <c r="F48" s="402"/>
      <c r="G48" s="420" t="s">
        <v>173</v>
      </c>
      <c r="H48" s="372">
        <f>H49+H50</f>
        <v>740108</v>
      </c>
      <c r="I48" s="369">
        <f>I49+I50</f>
        <v>0</v>
      </c>
      <c r="J48" s="354">
        <f aca="true" t="shared" si="10" ref="J48:P48">J49+J50</f>
        <v>0</v>
      </c>
      <c r="K48" s="354">
        <f t="shared" si="10"/>
        <v>0</v>
      </c>
      <c r="L48" s="354">
        <f t="shared" si="10"/>
        <v>0</v>
      </c>
      <c r="M48" s="354">
        <f t="shared" si="10"/>
        <v>0</v>
      </c>
      <c r="N48" s="354">
        <f t="shared" si="10"/>
        <v>0</v>
      </c>
      <c r="O48" s="354">
        <f t="shared" si="10"/>
        <v>0</v>
      </c>
      <c r="P48" s="358">
        <f t="shared" si="10"/>
        <v>0</v>
      </c>
    </row>
    <row r="49" spans="1:16" ht="14.25">
      <c r="A49" s="38" t="str">
        <f t="shared" si="1"/>
        <v>702</v>
      </c>
      <c r="B49" s="400" t="s">
        <v>368</v>
      </c>
      <c r="C49" s="144" t="str">
        <f t="shared" si="2"/>
        <v>2A131</v>
      </c>
      <c r="D49" s="424"/>
      <c r="E49" s="402"/>
      <c r="F49" s="402" t="s">
        <v>174</v>
      </c>
      <c r="G49" s="436" t="s">
        <v>175</v>
      </c>
      <c r="H49" s="372">
        <f>VLOOKUP(C49,modello_la_min!C:U,19,FALSE)</f>
        <v>0</v>
      </c>
      <c r="I49" s="367"/>
      <c r="J49" s="116"/>
      <c r="K49" s="116"/>
      <c r="L49" s="116"/>
      <c r="M49" s="116"/>
      <c r="N49" s="116"/>
      <c r="O49" s="116"/>
      <c r="P49" s="357"/>
    </row>
    <row r="50" spans="1:16" ht="15" thickBot="1">
      <c r="A50" s="38" t="str">
        <f t="shared" si="1"/>
        <v>702</v>
      </c>
      <c r="B50" s="400" t="s">
        <v>368</v>
      </c>
      <c r="C50" s="144" t="str">
        <f t="shared" si="2"/>
        <v>2A132</v>
      </c>
      <c r="D50" s="503"/>
      <c r="E50" s="496"/>
      <c r="F50" s="496" t="s">
        <v>176</v>
      </c>
      <c r="G50" s="497" t="s">
        <v>177</v>
      </c>
      <c r="H50" s="378">
        <f>VLOOKUP(C50,modello_la_min!C:U,19,FALSE)</f>
        <v>740108</v>
      </c>
      <c r="I50" s="370"/>
      <c r="J50" s="365"/>
      <c r="K50" s="365"/>
      <c r="L50" s="365"/>
      <c r="M50" s="365"/>
      <c r="N50" s="365"/>
      <c r="O50" s="365"/>
      <c r="P50" s="366"/>
    </row>
    <row r="51" spans="1:16" ht="15" thickBot="1">
      <c r="A51" s="38" t="str">
        <f t="shared" si="1"/>
        <v>702</v>
      </c>
      <c r="B51" s="400" t="s">
        <v>368</v>
      </c>
      <c r="C51" s="144" t="str">
        <f t="shared" si="2"/>
        <v>2B100</v>
      </c>
      <c r="D51" s="535" t="s">
        <v>178</v>
      </c>
      <c r="E51" s="566"/>
      <c r="F51" s="567"/>
      <c r="G51" s="537" t="s">
        <v>179</v>
      </c>
      <c r="H51" s="568">
        <f>VLOOKUP(C51,modello_la_min!C:U,19,FALSE)</f>
        <v>0</v>
      </c>
      <c r="I51" s="569"/>
      <c r="J51" s="560"/>
      <c r="K51" s="560"/>
      <c r="L51" s="560"/>
      <c r="M51" s="560"/>
      <c r="N51" s="560"/>
      <c r="O51" s="560"/>
      <c r="P51" s="561"/>
    </row>
    <row r="52" spans="1:16" ht="15" thickBot="1">
      <c r="A52" s="38" t="str">
        <f t="shared" si="1"/>
        <v>702</v>
      </c>
      <c r="B52" s="400" t="s">
        <v>368</v>
      </c>
      <c r="C52" s="144" t="str">
        <f t="shared" si="2"/>
        <v>2C100</v>
      </c>
      <c r="D52" s="488" t="s">
        <v>180</v>
      </c>
      <c r="E52" s="506"/>
      <c r="F52" s="506"/>
      <c r="G52" s="490" t="s">
        <v>181</v>
      </c>
      <c r="H52" s="373">
        <f>VLOOKUP(C52,modello_la_min!C:U,19,FALSE)</f>
        <v>0</v>
      </c>
      <c r="I52" s="368"/>
      <c r="J52" s="361"/>
      <c r="K52" s="361"/>
      <c r="L52" s="361"/>
      <c r="M52" s="361"/>
      <c r="N52" s="361"/>
      <c r="O52" s="361"/>
      <c r="P52" s="362"/>
    </row>
    <row r="53" spans="1:16" ht="15" thickBot="1">
      <c r="A53" s="38" t="str">
        <f t="shared" si="1"/>
        <v>702</v>
      </c>
      <c r="B53" s="400" t="s">
        <v>368</v>
      </c>
      <c r="C53" s="144" t="str">
        <f t="shared" si="2"/>
        <v>2D100</v>
      </c>
      <c r="D53" s="535" t="s">
        <v>182</v>
      </c>
      <c r="E53" s="567"/>
      <c r="F53" s="567"/>
      <c r="G53" s="537" t="s">
        <v>183</v>
      </c>
      <c r="H53" s="568">
        <f>VLOOKUP(C53,modello_la_min!C:U,19,FALSE)</f>
        <v>780397</v>
      </c>
      <c r="I53" s="569"/>
      <c r="J53" s="560"/>
      <c r="K53" s="560"/>
      <c r="L53" s="560"/>
      <c r="M53" s="560"/>
      <c r="N53" s="560"/>
      <c r="O53" s="560"/>
      <c r="P53" s="561"/>
    </row>
    <row r="54" spans="1:16" ht="14.25">
      <c r="A54" s="38" t="str">
        <f t="shared" si="1"/>
        <v>702</v>
      </c>
      <c r="B54" s="400" t="s">
        <v>368</v>
      </c>
      <c r="C54" s="144" t="str">
        <f t="shared" si="2"/>
        <v>2E100</v>
      </c>
      <c r="D54" s="467" t="s">
        <v>184</v>
      </c>
      <c r="E54" s="468"/>
      <c r="F54" s="468"/>
      <c r="G54" s="418" t="s">
        <v>185</v>
      </c>
      <c r="H54" s="371">
        <f>H55+H56+H59</f>
        <v>26306449</v>
      </c>
      <c r="I54" s="376">
        <f>I55+I56+I59</f>
        <v>1117676</v>
      </c>
      <c r="J54" s="363">
        <f aca="true" t="shared" si="11" ref="J54:P54">J55+J56+J59</f>
        <v>0</v>
      </c>
      <c r="K54" s="363">
        <f t="shared" si="11"/>
        <v>54821</v>
      </c>
      <c r="L54" s="363">
        <f t="shared" si="11"/>
        <v>0</v>
      </c>
      <c r="M54" s="363">
        <f t="shared" si="11"/>
        <v>0</v>
      </c>
      <c r="N54" s="363">
        <f t="shared" si="11"/>
        <v>0</v>
      </c>
      <c r="O54" s="363">
        <f t="shared" si="11"/>
        <v>0</v>
      </c>
      <c r="P54" s="364">
        <f t="shared" si="11"/>
        <v>0</v>
      </c>
    </row>
    <row r="55" spans="1:16" ht="14.25">
      <c r="A55" s="38" t="str">
        <f t="shared" si="1"/>
        <v>702</v>
      </c>
      <c r="B55" s="400" t="s">
        <v>368</v>
      </c>
      <c r="C55" s="144" t="str">
        <f t="shared" si="2"/>
        <v>2E110</v>
      </c>
      <c r="D55" s="437"/>
      <c r="E55" s="432" t="s">
        <v>186</v>
      </c>
      <c r="F55" s="433"/>
      <c r="G55" s="420" t="s">
        <v>187</v>
      </c>
      <c r="H55" s="372">
        <f>VLOOKUP(C55,modello_la_min!C:U,19,FALSE)</f>
        <v>0</v>
      </c>
      <c r="I55" s="367"/>
      <c r="J55" s="116"/>
      <c r="K55" s="116"/>
      <c r="L55" s="116"/>
      <c r="M55" s="116"/>
      <c r="N55" s="116"/>
      <c r="O55" s="116"/>
      <c r="P55" s="357"/>
    </row>
    <row r="56" spans="1:16" ht="27">
      <c r="A56" s="38" t="str">
        <f t="shared" si="1"/>
        <v>702</v>
      </c>
      <c r="B56" s="400" t="s">
        <v>368</v>
      </c>
      <c r="C56" s="144" t="str">
        <f t="shared" si="2"/>
        <v>2E120</v>
      </c>
      <c r="D56" s="437"/>
      <c r="E56" s="432" t="s">
        <v>188</v>
      </c>
      <c r="F56" s="433"/>
      <c r="G56" s="420" t="s">
        <v>189</v>
      </c>
      <c r="H56" s="372">
        <f>H57+H58</f>
        <v>2698090</v>
      </c>
      <c r="I56" s="369">
        <f>I57+I58</f>
        <v>20227</v>
      </c>
      <c r="J56" s="354">
        <f aca="true" t="shared" si="12" ref="J56:P56">J57+J58</f>
        <v>0</v>
      </c>
      <c r="K56" s="354">
        <f t="shared" si="12"/>
        <v>992</v>
      </c>
      <c r="L56" s="354">
        <f t="shared" si="12"/>
        <v>0</v>
      </c>
      <c r="M56" s="354">
        <f t="shared" si="12"/>
        <v>0</v>
      </c>
      <c r="N56" s="354">
        <f t="shared" si="12"/>
        <v>0</v>
      </c>
      <c r="O56" s="354">
        <f t="shared" si="12"/>
        <v>0</v>
      </c>
      <c r="P56" s="358">
        <f t="shared" si="12"/>
        <v>0</v>
      </c>
    </row>
    <row r="57" spans="1:16" ht="24">
      <c r="A57" s="38" t="str">
        <f t="shared" si="1"/>
        <v>702</v>
      </c>
      <c r="B57" s="400" t="s">
        <v>368</v>
      </c>
      <c r="C57" s="144" t="str">
        <f t="shared" si="2"/>
        <v>2E121</v>
      </c>
      <c r="D57" s="438"/>
      <c r="E57" s="411"/>
      <c r="F57" s="411" t="s">
        <v>190</v>
      </c>
      <c r="G57" s="423" t="s">
        <v>191</v>
      </c>
      <c r="H57" s="372">
        <f>VLOOKUP(C57,modello_la_min!C:U,19,FALSE)</f>
        <v>2698090</v>
      </c>
      <c r="I57" s="367">
        <v>20227</v>
      </c>
      <c r="J57" s="116"/>
      <c r="K57" s="116">
        <v>992</v>
      </c>
      <c r="L57" s="116"/>
      <c r="M57" s="116"/>
      <c r="N57" s="116"/>
      <c r="O57" s="116"/>
      <c r="P57" s="357"/>
    </row>
    <row r="58" spans="1:16" ht="24">
      <c r="A58" s="38" t="str">
        <f t="shared" si="1"/>
        <v>702</v>
      </c>
      <c r="B58" s="400" t="s">
        <v>368</v>
      </c>
      <c r="C58" s="144" t="str">
        <f t="shared" si="2"/>
        <v>2E122</v>
      </c>
      <c r="D58" s="438"/>
      <c r="E58" s="411"/>
      <c r="F58" s="411" t="s">
        <v>192</v>
      </c>
      <c r="G58" s="423" t="s">
        <v>193</v>
      </c>
      <c r="H58" s="372">
        <f>VLOOKUP(C58,modello_la_min!C:U,19,FALSE)</f>
        <v>0</v>
      </c>
      <c r="I58" s="367"/>
      <c r="J58" s="116"/>
      <c r="K58" s="116"/>
      <c r="L58" s="116"/>
      <c r="M58" s="116"/>
      <c r="N58" s="116"/>
      <c r="O58" s="116"/>
      <c r="P58" s="357"/>
    </row>
    <row r="59" spans="1:16" ht="27.75" thickBot="1">
      <c r="A59" s="38" t="str">
        <f t="shared" si="1"/>
        <v>702</v>
      </c>
      <c r="B59" s="400" t="s">
        <v>368</v>
      </c>
      <c r="C59" s="144" t="str">
        <f t="shared" si="2"/>
        <v>2E130</v>
      </c>
      <c r="D59" s="509"/>
      <c r="E59" s="510" t="s">
        <v>194</v>
      </c>
      <c r="F59" s="511"/>
      <c r="G59" s="484" t="s">
        <v>195</v>
      </c>
      <c r="H59" s="378">
        <f>VLOOKUP(C59,modello_la_min!C:U,19,FALSE)</f>
        <v>23608359</v>
      </c>
      <c r="I59" s="370">
        <v>1097449</v>
      </c>
      <c r="J59" s="365"/>
      <c r="K59" s="365">
        <v>53829</v>
      </c>
      <c r="L59" s="365"/>
      <c r="M59" s="365"/>
      <c r="N59" s="365"/>
      <c r="O59" s="365"/>
      <c r="P59" s="366"/>
    </row>
    <row r="60" spans="1:16" ht="14.25">
      <c r="A60" s="38" t="str">
        <f t="shared" si="1"/>
        <v>702</v>
      </c>
      <c r="B60" s="400" t="s">
        <v>368</v>
      </c>
      <c r="C60" s="144" t="str">
        <f t="shared" si="2"/>
        <v>2F100</v>
      </c>
      <c r="D60" s="467" t="s">
        <v>196</v>
      </c>
      <c r="E60" s="468"/>
      <c r="F60" s="468"/>
      <c r="G60" s="538" t="s">
        <v>197</v>
      </c>
      <c r="H60" s="371">
        <f>H61</f>
        <v>0</v>
      </c>
      <c r="I60" s="622">
        <f>I61+I65</f>
        <v>0</v>
      </c>
      <c r="J60" s="622">
        <f aca="true" t="shared" si="13" ref="J60:P60">J61+J65</f>
        <v>0</v>
      </c>
      <c r="K60" s="622">
        <f t="shared" si="13"/>
        <v>0</v>
      </c>
      <c r="L60" s="622">
        <f t="shared" si="13"/>
        <v>0</v>
      </c>
      <c r="M60" s="622">
        <f t="shared" si="13"/>
        <v>0</v>
      </c>
      <c r="N60" s="622">
        <f t="shared" si="13"/>
        <v>0</v>
      </c>
      <c r="O60" s="622">
        <f t="shared" si="13"/>
        <v>0</v>
      </c>
      <c r="P60" s="622">
        <f t="shared" si="13"/>
        <v>0</v>
      </c>
    </row>
    <row r="61" spans="1:16" ht="14.25">
      <c r="A61" s="38" t="str">
        <f t="shared" si="1"/>
        <v>702</v>
      </c>
      <c r="B61" s="400" t="s">
        <v>368</v>
      </c>
      <c r="C61" s="144" t="str">
        <f t="shared" si="2"/>
        <v>2F110</v>
      </c>
      <c r="D61" s="437"/>
      <c r="E61" s="432" t="s">
        <v>198</v>
      </c>
      <c r="F61" s="431"/>
      <c r="G61" s="420" t="s">
        <v>199</v>
      </c>
      <c r="H61" s="372">
        <f>H62+H63+H64+H65</f>
        <v>0</v>
      </c>
      <c r="I61" s="621">
        <f>I62+I63+I64</f>
        <v>0</v>
      </c>
      <c r="J61" s="621">
        <f aca="true" t="shared" si="14" ref="J61:P61">J62+J63+J64</f>
        <v>0</v>
      </c>
      <c r="K61" s="621">
        <f t="shared" si="14"/>
        <v>0</v>
      </c>
      <c r="L61" s="621">
        <f t="shared" si="14"/>
        <v>0</v>
      </c>
      <c r="M61" s="621">
        <f t="shared" si="14"/>
        <v>0</v>
      </c>
      <c r="N61" s="621">
        <f t="shared" si="14"/>
        <v>0</v>
      </c>
      <c r="O61" s="621">
        <f t="shared" si="14"/>
        <v>0</v>
      </c>
      <c r="P61" s="621">
        <f t="shared" si="14"/>
        <v>0</v>
      </c>
    </row>
    <row r="62" spans="1:16" ht="27">
      <c r="A62" s="38" t="str">
        <f t="shared" si="1"/>
        <v>702</v>
      </c>
      <c r="B62" s="400" t="s">
        <v>368</v>
      </c>
      <c r="C62" s="144" t="str">
        <f t="shared" si="2"/>
        <v>2F111</v>
      </c>
      <c r="D62" s="437"/>
      <c r="E62" s="432"/>
      <c r="F62" s="411" t="s">
        <v>200</v>
      </c>
      <c r="G62" s="420" t="s">
        <v>201</v>
      </c>
      <c r="H62" s="372">
        <f>VLOOKUP(C62,modello_la_min!C:U,19,FALSE)</f>
        <v>0</v>
      </c>
      <c r="I62" s="367"/>
      <c r="J62" s="116"/>
      <c r="K62" s="116"/>
      <c r="L62" s="116"/>
      <c r="M62" s="116"/>
      <c r="N62" s="116"/>
      <c r="O62" s="116"/>
      <c r="P62" s="357"/>
    </row>
    <row r="63" spans="1:16" ht="27">
      <c r="A63" s="38" t="str">
        <f t="shared" si="1"/>
        <v>702</v>
      </c>
      <c r="B63" s="400" t="s">
        <v>368</v>
      </c>
      <c r="C63" s="144" t="str">
        <f t="shared" si="2"/>
        <v>2F112</v>
      </c>
      <c r="D63" s="439"/>
      <c r="E63" s="432"/>
      <c r="F63" s="411" t="s">
        <v>202</v>
      </c>
      <c r="G63" s="420" t="s">
        <v>203</v>
      </c>
      <c r="H63" s="372">
        <f>VLOOKUP(C63,modello_la_min!C:U,19,FALSE)</f>
        <v>0</v>
      </c>
      <c r="I63" s="367"/>
      <c r="J63" s="116"/>
      <c r="K63" s="116"/>
      <c r="L63" s="116"/>
      <c r="M63" s="116"/>
      <c r="N63" s="116"/>
      <c r="O63" s="116"/>
      <c r="P63" s="357"/>
    </row>
    <row r="64" spans="1:16" ht="14.25">
      <c r="A64" s="38" t="str">
        <f t="shared" si="1"/>
        <v>702</v>
      </c>
      <c r="B64" s="400" t="s">
        <v>368</v>
      </c>
      <c r="C64" s="144" t="str">
        <f t="shared" si="2"/>
        <v>2F113</v>
      </c>
      <c r="D64" s="439"/>
      <c r="E64" s="432"/>
      <c r="F64" s="411" t="s">
        <v>204</v>
      </c>
      <c r="G64" s="420" t="s">
        <v>205</v>
      </c>
      <c r="H64" s="372">
        <f>VLOOKUP(C64,modello_la_min!C:U,19,FALSE)</f>
        <v>0</v>
      </c>
      <c r="I64" s="367"/>
      <c r="J64" s="116"/>
      <c r="K64" s="116"/>
      <c r="L64" s="116"/>
      <c r="M64" s="116"/>
      <c r="N64" s="116"/>
      <c r="O64" s="116"/>
      <c r="P64" s="357"/>
    </row>
    <row r="65" spans="1:16" ht="15.75" thickBot="1">
      <c r="A65" s="38" t="str">
        <f t="shared" si="1"/>
        <v>702</v>
      </c>
      <c r="B65" s="400" t="s">
        <v>368</v>
      </c>
      <c r="C65" s="144" t="str">
        <f t="shared" si="2"/>
        <v>2F120</v>
      </c>
      <c r="D65" s="570"/>
      <c r="E65" s="510" t="s">
        <v>206</v>
      </c>
      <c r="F65" s="510"/>
      <c r="G65" s="484" t="s">
        <v>207</v>
      </c>
      <c r="H65" s="378">
        <f>VLOOKUP(C65,modello_la_min!C:U,19,FALSE)</f>
        <v>0</v>
      </c>
      <c r="I65" s="370"/>
      <c r="J65" s="365"/>
      <c r="K65" s="365"/>
      <c r="L65" s="365"/>
      <c r="M65" s="365"/>
      <c r="N65" s="365"/>
      <c r="O65" s="365"/>
      <c r="P65" s="366"/>
    </row>
    <row r="66" spans="1:16" ht="14.25">
      <c r="A66" s="38" t="str">
        <f t="shared" si="1"/>
        <v>702</v>
      </c>
      <c r="B66" s="400" t="s">
        <v>368</v>
      </c>
      <c r="C66" s="144" t="str">
        <f t="shared" si="2"/>
        <v>2G100</v>
      </c>
      <c r="D66" s="467" t="s">
        <v>208</v>
      </c>
      <c r="E66" s="468"/>
      <c r="F66" s="468"/>
      <c r="G66" s="418" t="s">
        <v>209</v>
      </c>
      <c r="H66" s="371">
        <f>H67+H73+H79</f>
        <v>81176686</v>
      </c>
      <c r="I66" s="376">
        <f>I67+I73+I79</f>
        <v>696346</v>
      </c>
      <c r="J66" s="363">
        <f aca="true" t="shared" si="15" ref="J66:P66">J67+J73+J79</f>
        <v>0</v>
      </c>
      <c r="K66" s="363">
        <f t="shared" si="15"/>
        <v>34156</v>
      </c>
      <c r="L66" s="363">
        <f t="shared" si="15"/>
        <v>0</v>
      </c>
      <c r="M66" s="363">
        <f t="shared" si="15"/>
        <v>6740284</v>
      </c>
      <c r="N66" s="363">
        <f t="shared" si="15"/>
        <v>0</v>
      </c>
      <c r="O66" s="363">
        <f t="shared" si="15"/>
        <v>0</v>
      </c>
      <c r="P66" s="364">
        <f t="shared" si="15"/>
        <v>0</v>
      </c>
    </row>
    <row r="67" spans="1:16" ht="27">
      <c r="A67" s="38" t="str">
        <f t="shared" si="1"/>
        <v>702</v>
      </c>
      <c r="B67" s="400" t="s">
        <v>368</v>
      </c>
      <c r="C67" s="144" t="str">
        <f t="shared" si="2"/>
        <v>2G110</v>
      </c>
      <c r="D67" s="437"/>
      <c r="E67" s="432" t="s">
        <v>210</v>
      </c>
      <c r="F67" s="433"/>
      <c r="G67" s="420" t="s">
        <v>211</v>
      </c>
      <c r="H67" s="372">
        <f>SUM(H68:H72)</f>
        <v>78206143</v>
      </c>
      <c r="I67" s="369">
        <f>SUM(I68:I72)</f>
        <v>696346</v>
      </c>
      <c r="J67" s="354">
        <f aca="true" t="shared" si="16" ref="J67:P67">SUM(J68:J72)</f>
        <v>0</v>
      </c>
      <c r="K67" s="354">
        <f t="shared" si="16"/>
        <v>34156</v>
      </c>
      <c r="L67" s="354">
        <f t="shared" si="16"/>
        <v>0</v>
      </c>
      <c r="M67" s="354">
        <f t="shared" si="16"/>
        <v>6740284</v>
      </c>
      <c r="N67" s="354">
        <f t="shared" si="16"/>
        <v>0</v>
      </c>
      <c r="O67" s="354">
        <f t="shared" si="16"/>
        <v>0</v>
      </c>
      <c r="P67" s="358">
        <f t="shared" si="16"/>
        <v>0</v>
      </c>
    </row>
    <row r="68" spans="1:16" ht="24">
      <c r="A68" s="38" t="str">
        <f t="shared" si="1"/>
        <v>702</v>
      </c>
      <c r="B68" s="400" t="s">
        <v>368</v>
      </c>
      <c r="C68" s="144" t="str">
        <f t="shared" si="2"/>
        <v>2G111</v>
      </c>
      <c r="D68" s="438"/>
      <c r="E68" s="411"/>
      <c r="F68" s="411" t="s">
        <v>212</v>
      </c>
      <c r="G68" s="423" t="s">
        <v>213</v>
      </c>
      <c r="H68" s="372">
        <f>VLOOKUP(C68,modello_la_min!C:U,19,FALSE)</f>
        <v>23162547</v>
      </c>
      <c r="I68" s="367">
        <v>324077</v>
      </c>
      <c r="J68" s="116"/>
      <c r="K68" s="116">
        <v>15896</v>
      </c>
      <c r="L68" s="116"/>
      <c r="M68" s="116">
        <v>313747</v>
      </c>
      <c r="N68" s="116"/>
      <c r="O68" s="116"/>
      <c r="P68" s="357"/>
    </row>
    <row r="69" spans="1:16" ht="24">
      <c r="A69" s="38" t="str">
        <f t="shared" si="1"/>
        <v>702</v>
      </c>
      <c r="B69" s="400" t="s">
        <v>368</v>
      </c>
      <c r="C69" s="144" t="str">
        <f t="shared" si="2"/>
        <v>2G112</v>
      </c>
      <c r="D69" s="438"/>
      <c r="E69" s="411"/>
      <c r="F69" s="411" t="s">
        <v>214</v>
      </c>
      <c r="G69" s="423" t="s">
        <v>215</v>
      </c>
      <c r="H69" s="372">
        <f>VLOOKUP(C69,modello_la_min!C:U,19,FALSE)</f>
        <v>5459227</v>
      </c>
      <c r="I69" s="367">
        <v>217453</v>
      </c>
      <c r="J69" s="116"/>
      <c r="K69" s="116">
        <v>10666</v>
      </c>
      <c r="L69" s="116"/>
      <c r="M69" s="116">
        <v>501978</v>
      </c>
      <c r="N69" s="116"/>
      <c r="O69" s="116"/>
      <c r="P69" s="357"/>
    </row>
    <row r="70" spans="1:16" ht="24">
      <c r="A70" s="38" t="str">
        <f t="shared" si="1"/>
        <v>702</v>
      </c>
      <c r="B70" s="400" t="s">
        <v>368</v>
      </c>
      <c r="C70" s="144" t="str">
        <f t="shared" si="2"/>
        <v>2G113</v>
      </c>
      <c r="D70" s="438"/>
      <c r="E70" s="411"/>
      <c r="F70" s="411" t="s">
        <v>216</v>
      </c>
      <c r="G70" s="423" t="s">
        <v>217</v>
      </c>
      <c r="H70" s="372">
        <f>VLOOKUP(C70,modello_la_min!C:U,19,FALSE)</f>
        <v>42839164</v>
      </c>
      <c r="I70" s="367">
        <v>154816</v>
      </c>
      <c r="J70" s="116"/>
      <c r="K70" s="116">
        <v>7594</v>
      </c>
      <c r="L70" s="116"/>
      <c r="M70" s="116">
        <v>5924559</v>
      </c>
      <c r="N70" s="116"/>
      <c r="O70" s="116"/>
      <c r="P70" s="357"/>
    </row>
    <row r="71" spans="1:16" ht="24">
      <c r="A71" s="38" t="str">
        <f t="shared" si="1"/>
        <v>702</v>
      </c>
      <c r="B71" s="400" t="s">
        <v>368</v>
      </c>
      <c r="C71" s="144" t="str">
        <f t="shared" si="2"/>
        <v>2G114</v>
      </c>
      <c r="D71" s="438"/>
      <c r="E71" s="411"/>
      <c r="F71" s="411" t="s">
        <v>218</v>
      </c>
      <c r="G71" s="423" t="s">
        <v>219</v>
      </c>
      <c r="H71" s="372">
        <f>VLOOKUP(C71,modello_la_min!C:U,19,FALSE)</f>
        <v>6745205</v>
      </c>
      <c r="I71" s="367"/>
      <c r="J71" s="116"/>
      <c r="K71" s="116"/>
      <c r="L71" s="116"/>
      <c r="M71" s="116"/>
      <c r="N71" s="116"/>
      <c r="O71" s="116"/>
      <c r="P71" s="357"/>
    </row>
    <row r="72" spans="1:16" ht="24">
      <c r="A72" s="38" t="str">
        <f t="shared" si="1"/>
        <v>702</v>
      </c>
      <c r="B72" s="400" t="s">
        <v>368</v>
      </c>
      <c r="C72" s="144" t="str">
        <f t="shared" si="2"/>
        <v>2G115</v>
      </c>
      <c r="D72" s="438"/>
      <c r="E72" s="411"/>
      <c r="F72" s="411" t="s">
        <v>220</v>
      </c>
      <c r="G72" s="423" t="s">
        <v>221</v>
      </c>
      <c r="H72" s="372">
        <f>VLOOKUP(C72,modello_la_min!C:U,19,FALSE)</f>
        <v>0</v>
      </c>
      <c r="I72" s="367"/>
      <c r="J72" s="116"/>
      <c r="K72" s="116"/>
      <c r="L72" s="116"/>
      <c r="M72" s="116"/>
      <c r="N72" s="116"/>
      <c r="O72" s="116"/>
      <c r="P72" s="357"/>
    </row>
    <row r="73" spans="1:16" ht="27">
      <c r="A73" s="38" t="str">
        <f t="shared" si="1"/>
        <v>702</v>
      </c>
      <c r="B73" s="400" t="s">
        <v>368</v>
      </c>
      <c r="C73" s="144" t="str">
        <f t="shared" si="2"/>
        <v>2G120</v>
      </c>
      <c r="D73" s="437"/>
      <c r="E73" s="432" t="s">
        <v>222</v>
      </c>
      <c r="F73" s="433"/>
      <c r="G73" s="420" t="s">
        <v>223</v>
      </c>
      <c r="H73" s="372">
        <f>SUM(H74:H78)</f>
        <v>2970543</v>
      </c>
      <c r="I73" s="369">
        <f>SUM(I74:I78)</f>
        <v>0</v>
      </c>
      <c r="J73" s="354">
        <f aca="true" t="shared" si="17" ref="J73:P73">SUM(J74:J78)</f>
        <v>0</v>
      </c>
      <c r="K73" s="354">
        <f t="shared" si="17"/>
        <v>0</v>
      </c>
      <c r="L73" s="354">
        <f t="shared" si="17"/>
        <v>0</v>
      </c>
      <c r="M73" s="354">
        <f t="shared" si="17"/>
        <v>0</v>
      </c>
      <c r="N73" s="354">
        <f t="shared" si="17"/>
        <v>0</v>
      </c>
      <c r="O73" s="354">
        <f t="shared" si="17"/>
        <v>0</v>
      </c>
      <c r="P73" s="358">
        <f t="shared" si="17"/>
        <v>0</v>
      </c>
    </row>
    <row r="74" spans="1:16" ht="24">
      <c r="A74" s="38" t="str">
        <f t="shared" si="1"/>
        <v>702</v>
      </c>
      <c r="B74" s="400" t="s">
        <v>368</v>
      </c>
      <c r="C74" s="144" t="str">
        <f t="shared" si="2"/>
        <v>2G121</v>
      </c>
      <c r="D74" s="438"/>
      <c r="E74" s="411"/>
      <c r="F74" s="411" t="s">
        <v>224</v>
      </c>
      <c r="G74" s="423" t="s">
        <v>225</v>
      </c>
      <c r="H74" s="372">
        <f>VLOOKUP(C74,modello_la_min!C:U,19,FALSE)</f>
        <v>0</v>
      </c>
      <c r="I74" s="367"/>
      <c r="J74" s="116"/>
      <c r="K74" s="116"/>
      <c r="L74" s="116"/>
      <c r="M74" s="116"/>
      <c r="N74" s="116"/>
      <c r="O74" s="116"/>
      <c r="P74" s="357"/>
    </row>
    <row r="75" spans="1:16" ht="24">
      <c r="A75" s="38" t="str">
        <f t="shared" si="1"/>
        <v>702</v>
      </c>
      <c r="B75" s="400" t="s">
        <v>368</v>
      </c>
      <c r="C75" s="144" t="str">
        <f t="shared" si="2"/>
        <v>2G122</v>
      </c>
      <c r="D75" s="438"/>
      <c r="E75" s="411"/>
      <c r="F75" s="411" t="s">
        <v>226</v>
      </c>
      <c r="G75" s="423" t="s">
        <v>227</v>
      </c>
      <c r="H75" s="372">
        <f>VLOOKUP(C75,modello_la_min!C:U,19,FALSE)</f>
        <v>0</v>
      </c>
      <c r="I75" s="367"/>
      <c r="J75" s="116"/>
      <c r="K75" s="116"/>
      <c r="L75" s="116"/>
      <c r="M75" s="116"/>
      <c r="N75" s="116"/>
      <c r="O75" s="116"/>
      <c r="P75" s="357"/>
    </row>
    <row r="76" spans="1:16" ht="24">
      <c r="A76" s="38" t="str">
        <f t="shared" si="1"/>
        <v>702</v>
      </c>
      <c r="B76" s="400" t="s">
        <v>368</v>
      </c>
      <c r="C76" s="144" t="str">
        <f t="shared" si="2"/>
        <v>2G123</v>
      </c>
      <c r="D76" s="438"/>
      <c r="E76" s="411"/>
      <c r="F76" s="411" t="s">
        <v>228</v>
      </c>
      <c r="G76" s="423" t="s">
        <v>229</v>
      </c>
      <c r="H76" s="372">
        <f>VLOOKUP(C76,modello_la_min!C:U,19,FALSE)</f>
        <v>2970543</v>
      </c>
      <c r="I76" s="367"/>
      <c r="J76" s="116"/>
      <c r="K76" s="116"/>
      <c r="L76" s="116"/>
      <c r="M76" s="116"/>
      <c r="N76" s="116"/>
      <c r="O76" s="116"/>
      <c r="P76" s="357"/>
    </row>
    <row r="77" spans="1:16" ht="36">
      <c r="A77" s="38" t="str">
        <f t="shared" si="1"/>
        <v>702</v>
      </c>
      <c r="B77" s="400" t="s">
        <v>368</v>
      </c>
      <c r="C77" s="144" t="str">
        <f t="shared" si="2"/>
        <v>2G124</v>
      </c>
      <c r="D77" s="438"/>
      <c r="E77" s="411"/>
      <c r="F77" s="411" t="s">
        <v>230</v>
      </c>
      <c r="G77" s="423" t="s">
        <v>231</v>
      </c>
      <c r="H77" s="372">
        <f>VLOOKUP(C77,modello_la_min!C:U,19,FALSE)</f>
        <v>0</v>
      </c>
      <c r="I77" s="367"/>
      <c r="J77" s="116"/>
      <c r="K77" s="116"/>
      <c r="L77" s="116"/>
      <c r="M77" s="116"/>
      <c r="N77" s="116"/>
      <c r="O77" s="116"/>
      <c r="P77" s="357"/>
    </row>
    <row r="78" spans="1:16" ht="36">
      <c r="A78" s="38" t="str">
        <f t="shared" si="1"/>
        <v>702</v>
      </c>
      <c r="B78" s="400" t="s">
        <v>368</v>
      </c>
      <c r="C78" s="144" t="str">
        <f t="shared" si="2"/>
        <v>2G125</v>
      </c>
      <c r="D78" s="438"/>
      <c r="E78" s="411"/>
      <c r="F78" s="411" t="s">
        <v>232</v>
      </c>
      <c r="G78" s="423" t="s">
        <v>233</v>
      </c>
      <c r="H78" s="372">
        <f>VLOOKUP(C78,modello_la_min!C:U,19,FALSE)</f>
        <v>0</v>
      </c>
      <c r="I78" s="367"/>
      <c r="J78" s="116"/>
      <c r="K78" s="116"/>
      <c r="L78" s="116"/>
      <c r="M78" s="116"/>
      <c r="N78" s="116"/>
      <c r="O78" s="116"/>
      <c r="P78" s="357"/>
    </row>
    <row r="79" spans="1:16" ht="15" thickBot="1">
      <c r="A79" s="38" t="str">
        <f t="shared" si="1"/>
        <v>702</v>
      </c>
      <c r="B79" s="400" t="s">
        <v>368</v>
      </c>
      <c r="C79" s="144" t="str">
        <f t="shared" si="2"/>
        <v>2G130</v>
      </c>
      <c r="D79" s="509"/>
      <c r="E79" s="510" t="s">
        <v>234</v>
      </c>
      <c r="F79" s="516"/>
      <c r="G79" s="484" t="s">
        <v>235</v>
      </c>
      <c r="H79" s="378">
        <f>VLOOKUP(C79,modello_la_min!C:U,19,FALSE)</f>
        <v>0</v>
      </c>
      <c r="I79" s="370"/>
      <c r="J79" s="365"/>
      <c r="K79" s="365"/>
      <c r="L79" s="365"/>
      <c r="M79" s="365"/>
      <c r="N79" s="365"/>
      <c r="O79" s="365"/>
      <c r="P79" s="366"/>
    </row>
    <row r="80" spans="1:16" ht="28.5">
      <c r="A80" s="38" t="str">
        <f aca="true" t="shared" si="18" ref="A80:A125">$H$5</f>
        <v>702</v>
      </c>
      <c r="B80" s="400" t="s">
        <v>368</v>
      </c>
      <c r="C80" s="144" t="str">
        <f t="shared" si="2"/>
        <v>2H100</v>
      </c>
      <c r="D80" s="467" t="s">
        <v>236</v>
      </c>
      <c r="E80" s="468"/>
      <c r="F80" s="468"/>
      <c r="G80" s="418" t="s">
        <v>237</v>
      </c>
      <c r="H80" s="371">
        <f>H81+H84+H85+H86+H87+H88</f>
        <v>41201889</v>
      </c>
      <c r="I80" s="369">
        <f>I81+I84+I85+I86+I87+I88</f>
        <v>3450</v>
      </c>
      <c r="J80" s="369">
        <f aca="true" t="shared" si="19" ref="J80:P80">J81+J84+J85+J86+J87+J88</f>
        <v>0</v>
      </c>
      <c r="K80" s="369">
        <f t="shared" si="19"/>
        <v>169</v>
      </c>
      <c r="L80" s="369">
        <f t="shared" si="19"/>
        <v>0</v>
      </c>
      <c r="M80" s="369">
        <f t="shared" si="19"/>
        <v>0</v>
      </c>
      <c r="N80" s="369">
        <f t="shared" si="19"/>
        <v>0</v>
      </c>
      <c r="O80" s="369">
        <f t="shared" si="19"/>
        <v>0</v>
      </c>
      <c r="P80" s="369">
        <f t="shared" si="19"/>
        <v>0</v>
      </c>
    </row>
    <row r="81" spans="1:16" ht="27">
      <c r="A81" s="38" t="str">
        <f t="shared" si="18"/>
        <v>702</v>
      </c>
      <c r="B81" s="400" t="s">
        <v>368</v>
      </c>
      <c r="C81" s="144" t="str">
        <f t="shared" si="2"/>
        <v>2H110</v>
      </c>
      <c r="D81" s="437"/>
      <c r="E81" s="432" t="s">
        <v>238</v>
      </c>
      <c r="F81" s="433"/>
      <c r="G81" s="420" t="s">
        <v>239</v>
      </c>
      <c r="H81" s="372">
        <f>H82+H83</f>
        <v>280090</v>
      </c>
      <c r="I81" s="369">
        <f aca="true" t="shared" si="20" ref="I81:P81">I82+I83</f>
        <v>0</v>
      </c>
      <c r="J81" s="354">
        <f t="shared" si="20"/>
        <v>0</v>
      </c>
      <c r="K81" s="354">
        <f t="shared" si="20"/>
        <v>0</v>
      </c>
      <c r="L81" s="354">
        <f t="shared" si="20"/>
        <v>0</v>
      </c>
      <c r="M81" s="354">
        <f t="shared" si="20"/>
        <v>0</v>
      </c>
      <c r="N81" s="354">
        <f t="shared" si="20"/>
        <v>0</v>
      </c>
      <c r="O81" s="354">
        <f t="shared" si="20"/>
        <v>0</v>
      </c>
      <c r="P81" s="358">
        <f t="shared" si="20"/>
        <v>0</v>
      </c>
    </row>
    <row r="82" spans="1:16" ht="14.25">
      <c r="A82" s="38" t="str">
        <f t="shared" si="18"/>
        <v>702</v>
      </c>
      <c r="B82" s="400" t="s">
        <v>368</v>
      </c>
      <c r="C82" s="144" t="str">
        <f t="shared" si="2"/>
        <v>2H111</v>
      </c>
      <c r="D82" s="438"/>
      <c r="E82" s="411"/>
      <c r="F82" s="411" t="s">
        <v>240</v>
      </c>
      <c r="G82" s="423" t="s">
        <v>241</v>
      </c>
      <c r="H82" s="372">
        <f>VLOOKUP(C82,modello_la_min!C:U,19,FALSE)</f>
        <v>0</v>
      </c>
      <c r="I82" s="367"/>
      <c r="J82" s="116"/>
      <c r="K82" s="116"/>
      <c r="L82" s="116"/>
      <c r="M82" s="116"/>
      <c r="N82" s="116"/>
      <c r="O82" s="116"/>
      <c r="P82" s="357"/>
    </row>
    <row r="83" spans="1:16" ht="14.25">
      <c r="A83" s="38" t="str">
        <f t="shared" si="18"/>
        <v>702</v>
      </c>
      <c r="B83" s="400" t="s">
        <v>368</v>
      </c>
      <c r="C83" s="144" t="str">
        <f aca="true" t="shared" si="21" ref="C83:C125">IF(F83="",IF(E83="",D83,E83),F83)</f>
        <v>2H112</v>
      </c>
      <c r="D83" s="438"/>
      <c r="E83" s="411"/>
      <c r="F83" s="411" t="s">
        <v>242</v>
      </c>
      <c r="G83" s="423" t="s">
        <v>243</v>
      </c>
      <c r="H83" s="372">
        <f>VLOOKUP(C83,modello_la_min!C:U,19,FALSE)</f>
        <v>280090</v>
      </c>
      <c r="I83" s="367"/>
      <c r="J83" s="116"/>
      <c r="K83" s="116"/>
      <c r="L83" s="116"/>
      <c r="M83" s="116"/>
      <c r="N83" s="116"/>
      <c r="O83" s="116"/>
      <c r="P83" s="357"/>
    </row>
    <row r="84" spans="1:16" ht="40.5">
      <c r="A84" s="38" t="str">
        <f t="shared" si="18"/>
        <v>702</v>
      </c>
      <c r="B84" s="400" t="s">
        <v>368</v>
      </c>
      <c r="C84" s="144" t="str">
        <f t="shared" si="21"/>
        <v>2H120</v>
      </c>
      <c r="D84" s="438"/>
      <c r="E84" s="432" t="s">
        <v>244</v>
      </c>
      <c r="F84" s="411"/>
      <c r="G84" s="420" t="s">
        <v>245</v>
      </c>
      <c r="H84" s="372">
        <f>VLOOKUP(C84,modello_la_min!C:U,19,FALSE)</f>
        <v>14925815</v>
      </c>
      <c r="I84" s="367"/>
      <c r="J84" s="116"/>
      <c r="K84" s="116"/>
      <c r="L84" s="116"/>
      <c r="M84" s="116"/>
      <c r="N84" s="116"/>
      <c r="O84" s="116"/>
      <c r="P84" s="357"/>
    </row>
    <row r="85" spans="1:16" ht="40.5">
      <c r="A85" s="38" t="str">
        <f t="shared" si="18"/>
        <v>702</v>
      </c>
      <c r="B85" s="400" t="s">
        <v>368</v>
      </c>
      <c r="C85" s="144" t="str">
        <f t="shared" si="21"/>
        <v>2H130</v>
      </c>
      <c r="D85" s="437"/>
      <c r="E85" s="432" t="s">
        <v>246</v>
      </c>
      <c r="F85" s="433"/>
      <c r="G85" s="420" t="s">
        <v>247</v>
      </c>
      <c r="H85" s="372">
        <f>VLOOKUP(C85,modello_la_min!C:U,19,FALSE)</f>
        <v>2860204</v>
      </c>
      <c r="I85" s="367">
        <v>3450</v>
      </c>
      <c r="J85" s="116"/>
      <c r="K85" s="116">
        <v>169</v>
      </c>
      <c r="L85" s="116"/>
      <c r="M85" s="116"/>
      <c r="N85" s="116"/>
      <c r="O85" s="116"/>
      <c r="P85" s="357"/>
    </row>
    <row r="86" spans="1:16" ht="27">
      <c r="A86" s="38" t="str">
        <f t="shared" si="18"/>
        <v>702</v>
      </c>
      <c r="B86" s="400" t="s">
        <v>368</v>
      </c>
      <c r="C86" s="144" t="str">
        <f t="shared" si="21"/>
        <v>2H140</v>
      </c>
      <c r="D86" s="437"/>
      <c r="E86" s="432" t="s">
        <v>248</v>
      </c>
      <c r="F86" s="433"/>
      <c r="G86" s="420" t="s">
        <v>249</v>
      </c>
      <c r="H86" s="372">
        <f>VLOOKUP(C86,modello_la_min!C:U,19,FALSE)</f>
        <v>10297485</v>
      </c>
      <c r="I86" s="367"/>
      <c r="J86" s="116"/>
      <c r="K86" s="116"/>
      <c r="L86" s="116"/>
      <c r="M86" s="116"/>
      <c r="N86" s="116"/>
      <c r="O86" s="116"/>
      <c r="P86" s="357"/>
    </row>
    <row r="87" spans="1:16" ht="27">
      <c r="A87" s="38" t="str">
        <f t="shared" si="18"/>
        <v>702</v>
      </c>
      <c r="B87" s="400" t="s">
        <v>368</v>
      </c>
      <c r="C87" s="144" t="str">
        <f t="shared" si="21"/>
        <v>2H150</v>
      </c>
      <c r="D87" s="437"/>
      <c r="E87" s="432" t="s">
        <v>250</v>
      </c>
      <c r="F87" s="433"/>
      <c r="G87" s="420" t="s">
        <v>251</v>
      </c>
      <c r="H87" s="372">
        <f>VLOOKUP(C87,modello_la_min!C:U,19,FALSE)</f>
        <v>0</v>
      </c>
      <c r="I87" s="367"/>
      <c r="J87" s="116"/>
      <c r="K87" s="116"/>
      <c r="L87" s="116"/>
      <c r="M87" s="116"/>
      <c r="N87" s="116"/>
      <c r="O87" s="116"/>
      <c r="P87" s="357"/>
    </row>
    <row r="88" spans="1:16" ht="41.25" thickBot="1">
      <c r="A88" s="38" t="str">
        <f t="shared" si="18"/>
        <v>702</v>
      </c>
      <c r="B88" s="400" t="s">
        <v>368</v>
      </c>
      <c r="C88" s="144" t="str">
        <f t="shared" si="21"/>
        <v>2H160</v>
      </c>
      <c r="D88" s="437"/>
      <c r="E88" s="432" t="s">
        <v>252</v>
      </c>
      <c r="F88" s="433"/>
      <c r="G88" s="420" t="s">
        <v>253</v>
      </c>
      <c r="H88" s="372">
        <f>VLOOKUP(C88,modello_la_min!C:U,19,FALSE)</f>
        <v>12838295</v>
      </c>
      <c r="I88" s="367"/>
      <c r="J88" s="116"/>
      <c r="K88" s="116"/>
      <c r="L88" s="116"/>
      <c r="M88" s="116"/>
      <c r="N88" s="116"/>
      <c r="O88" s="116"/>
      <c r="P88" s="357"/>
    </row>
    <row r="89" spans="1:16" ht="14.25">
      <c r="A89" s="38" t="str">
        <f t="shared" si="18"/>
        <v>702</v>
      </c>
      <c r="B89" s="400" t="s">
        <v>368</v>
      </c>
      <c r="C89" s="144" t="str">
        <f t="shared" si="21"/>
        <v>2I100</v>
      </c>
      <c r="D89" s="467" t="s">
        <v>254</v>
      </c>
      <c r="E89" s="468"/>
      <c r="F89" s="468"/>
      <c r="G89" s="418" t="s">
        <v>255</v>
      </c>
      <c r="H89" s="371">
        <f>H90+H91+H92+H93+H94</f>
        <v>2196604</v>
      </c>
      <c r="I89" s="376">
        <f aca="true" t="shared" si="22" ref="I89:P89">I90+I91+I92+I93+I94</f>
        <v>0</v>
      </c>
      <c r="J89" s="363">
        <f t="shared" si="22"/>
        <v>0</v>
      </c>
      <c r="K89" s="363">
        <f t="shared" si="22"/>
        <v>0</v>
      </c>
      <c r="L89" s="363">
        <f t="shared" si="22"/>
        <v>0</v>
      </c>
      <c r="M89" s="363">
        <f t="shared" si="22"/>
        <v>0</v>
      </c>
      <c r="N89" s="363">
        <f t="shared" si="22"/>
        <v>0</v>
      </c>
      <c r="O89" s="363">
        <f t="shared" si="22"/>
        <v>0</v>
      </c>
      <c r="P89" s="364">
        <f t="shared" si="22"/>
        <v>0</v>
      </c>
    </row>
    <row r="90" spans="1:16" ht="27">
      <c r="A90" s="38" t="str">
        <f t="shared" si="18"/>
        <v>702</v>
      </c>
      <c r="B90" s="400" t="s">
        <v>368</v>
      </c>
      <c r="C90" s="144" t="str">
        <f t="shared" si="21"/>
        <v>2I110</v>
      </c>
      <c r="D90" s="437"/>
      <c r="E90" s="432" t="s">
        <v>256</v>
      </c>
      <c r="F90" s="433"/>
      <c r="G90" s="420" t="s">
        <v>257</v>
      </c>
      <c r="H90" s="372">
        <f>VLOOKUP(C90,modello_la_min!C:U,19,FALSE)</f>
        <v>1103081</v>
      </c>
      <c r="I90" s="367"/>
      <c r="J90" s="116"/>
      <c r="K90" s="116"/>
      <c r="L90" s="116"/>
      <c r="M90" s="116"/>
      <c r="N90" s="116"/>
      <c r="O90" s="116"/>
      <c r="P90" s="357"/>
    </row>
    <row r="91" spans="1:16" ht="27">
      <c r="A91" s="38" t="str">
        <f t="shared" si="18"/>
        <v>702</v>
      </c>
      <c r="B91" s="400" t="s">
        <v>368</v>
      </c>
      <c r="C91" s="144" t="str">
        <f t="shared" si="21"/>
        <v>2I120</v>
      </c>
      <c r="D91" s="437"/>
      <c r="E91" s="432" t="s">
        <v>258</v>
      </c>
      <c r="F91" s="433"/>
      <c r="G91" s="420" t="s">
        <v>259</v>
      </c>
      <c r="H91" s="372">
        <f>VLOOKUP(C91,modello_la_min!C:U,19,FALSE)</f>
        <v>0</v>
      </c>
      <c r="I91" s="367"/>
      <c r="J91" s="116"/>
      <c r="K91" s="116"/>
      <c r="L91" s="116"/>
      <c r="M91" s="116"/>
      <c r="N91" s="116"/>
      <c r="O91" s="116"/>
      <c r="P91" s="357"/>
    </row>
    <row r="92" spans="1:16" ht="27">
      <c r="A92" s="38" t="str">
        <f t="shared" si="18"/>
        <v>702</v>
      </c>
      <c r="B92" s="400" t="s">
        <v>368</v>
      </c>
      <c r="C92" s="144" t="str">
        <f t="shared" si="21"/>
        <v>2I130</v>
      </c>
      <c r="D92" s="437"/>
      <c r="E92" s="432" t="s">
        <v>260</v>
      </c>
      <c r="F92" s="433"/>
      <c r="G92" s="420" t="s">
        <v>261</v>
      </c>
      <c r="H92" s="372">
        <f>VLOOKUP(C92,modello_la_min!C:U,19,FALSE)</f>
        <v>0</v>
      </c>
      <c r="I92" s="367"/>
      <c r="J92" s="116"/>
      <c r="K92" s="116"/>
      <c r="L92" s="116"/>
      <c r="M92" s="116"/>
      <c r="N92" s="116"/>
      <c r="O92" s="116"/>
      <c r="P92" s="357"/>
    </row>
    <row r="93" spans="1:16" ht="27">
      <c r="A93" s="38" t="str">
        <f t="shared" si="18"/>
        <v>702</v>
      </c>
      <c r="B93" s="400" t="s">
        <v>368</v>
      </c>
      <c r="C93" s="144" t="str">
        <f t="shared" si="21"/>
        <v>2I140</v>
      </c>
      <c r="D93" s="437"/>
      <c r="E93" s="432" t="s">
        <v>262</v>
      </c>
      <c r="F93" s="433"/>
      <c r="G93" s="420" t="s">
        <v>263</v>
      </c>
      <c r="H93" s="372">
        <f>VLOOKUP(C93,modello_la_min!C:U,19,FALSE)</f>
        <v>0</v>
      </c>
      <c r="I93" s="367"/>
      <c r="J93" s="116"/>
      <c r="K93" s="116"/>
      <c r="L93" s="116"/>
      <c r="M93" s="116"/>
      <c r="N93" s="116"/>
      <c r="O93" s="116"/>
      <c r="P93" s="357"/>
    </row>
    <row r="94" spans="1:16" ht="41.25" thickBot="1">
      <c r="A94" s="38" t="str">
        <f t="shared" si="18"/>
        <v>702</v>
      </c>
      <c r="B94" s="400" t="s">
        <v>368</v>
      </c>
      <c r="C94" s="144" t="str">
        <f t="shared" si="21"/>
        <v>2I150</v>
      </c>
      <c r="D94" s="517"/>
      <c r="E94" s="510" t="s">
        <v>264</v>
      </c>
      <c r="F94" s="511"/>
      <c r="G94" s="484" t="s">
        <v>265</v>
      </c>
      <c r="H94" s="378">
        <f>VLOOKUP(C94,modello_la_min!C:U,19,FALSE)</f>
        <v>1093523</v>
      </c>
      <c r="I94" s="370"/>
      <c r="J94" s="365"/>
      <c r="K94" s="365"/>
      <c r="L94" s="365"/>
      <c r="M94" s="365"/>
      <c r="N94" s="365"/>
      <c r="O94" s="365"/>
      <c r="P94" s="366"/>
    </row>
    <row r="95" spans="1:16" ht="14.25">
      <c r="A95" s="38" t="str">
        <f t="shared" si="18"/>
        <v>702</v>
      </c>
      <c r="B95" s="400" t="s">
        <v>368</v>
      </c>
      <c r="C95" s="144" t="str">
        <f t="shared" si="21"/>
        <v>2J100</v>
      </c>
      <c r="D95" s="467" t="s">
        <v>266</v>
      </c>
      <c r="E95" s="518"/>
      <c r="F95" s="518"/>
      <c r="G95" s="418" t="s">
        <v>267</v>
      </c>
      <c r="H95" s="371">
        <f>SUM(H96:H101)</f>
        <v>6228599</v>
      </c>
      <c r="I95" s="377">
        <f>SUM(I96:I101)</f>
        <v>0</v>
      </c>
      <c r="J95" s="374">
        <f aca="true" t="shared" si="23" ref="J95:P95">SUM(J96:J101)</f>
        <v>0</v>
      </c>
      <c r="K95" s="374">
        <f t="shared" si="23"/>
        <v>0</v>
      </c>
      <c r="L95" s="374">
        <f t="shared" si="23"/>
        <v>0</v>
      </c>
      <c r="M95" s="374">
        <f t="shared" si="23"/>
        <v>0</v>
      </c>
      <c r="N95" s="374">
        <f t="shared" si="23"/>
        <v>0</v>
      </c>
      <c r="O95" s="374">
        <f t="shared" si="23"/>
        <v>0</v>
      </c>
      <c r="P95" s="375">
        <f t="shared" si="23"/>
        <v>0</v>
      </c>
    </row>
    <row r="96" spans="1:16" ht="27">
      <c r="A96" s="38" t="str">
        <f t="shared" si="18"/>
        <v>702</v>
      </c>
      <c r="B96" s="400" t="s">
        <v>368</v>
      </c>
      <c r="C96" s="144" t="str">
        <f t="shared" si="21"/>
        <v>2J110</v>
      </c>
      <c r="D96" s="440"/>
      <c r="E96" s="432" t="s">
        <v>268</v>
      </c>
      <c r="F96" s="433"/>
      <c r="G96" s="420" t="s">
        <v>269</v>
      </c>
      <c r="H96" s="372">
        <f>VLOOKUP(C96,modello_la_min!C:U,19,FALSE)</f>
        <v>5900458</v>
      </c>
      <c r="I96" s="367"/>
      <c r="J96" s="116"/>
      <c r="K96" s="116"/>
      <c r="L96" s="116"/>
      <c r="M96" s="116"/>
      <c r="N96" s="116"/>
      <c r="O96" s="116"/>
      <c r="P96" s="357"/>
    </row>
    <row r="97" spans="1:16" ht="27">
      <c r="A97" s="38" t="str">
        <f t="shared" si="18"/>
        <v>702</v>
      </c>
      <c r="B97" s="400" t="s">
        <v>368</v>
      </c>
      <c r="C97" s="144" t="str">
        <f t="shared" si="21"/>
        <v>2J120</v>
      </c>
      <c r="D97" s="440"/>
      <c r="E97" s="432" t="s">
        <v>270</v>
      </c>
      <c r="F97" s="433"/>
      <c r="G97" s="420" t="s">
        <v>271</v>
      </c>
      <c r="H97" s="372">
        <f>VLOOKUP(C97,modello_la_min!C:U,19,FALSE)</f>
        <v>0</v>
      </c>
      <c r="I97" s="367"/>
      <c r="J97" s="116"/>
      <c r="K97" s="116"/>
      <c r="L97" s="116"/>
      <c r="M97" s="116"/>
      <c r="N97" s="116"/>
      <c r="O97" s="116"/>
      <c r="P97" s="357"/>
    </row>
    <row r="98" spans="1:16" ht="27">
      <c r="A98" s="38" t="str">
        <f t="shared" si="18"/>
        <v>702</v>
      </c>
      <c r="B98" s="400" t="s">
        <v>368</v>
      </c>
      <c r="C98" s="144" t="str">
        <f t="shared" si="21"/>
        <v>2J130</v>
      </c>
      <c r="D98" s="440"/>
      <c r="E98" s="432" t="s">
        <v>272</v>
      </c>
      <c r="F98" s="433"/>
      <c r="G98" s="420" t="s">
        <v>273</v>
      </c>
      <c r="H98" s="372">
        <f>VLOOKUP(C98,modello_la_min!C:U,19,FALSE)</f>
        <v>0</v>
      </c>
      <c r="I98" s="367"/>
      <c r="J98" s="116"/>
      <c r="K98" s="116"/>
      <c r="L98" s="116"/>
      <c r="M98" s="116"/>
      <c r="N98" s="116"/>
      <c r="O98" s="116"/>
      <c r="P98" s="357"/>
    </row>
    <row r="99" spans="1:16" ht="27">
      <c r="A99" s="38" t="str">
        <f t="shared" si="18"/>
        <v>702</v>
      </c>
      <c r="B99" s="400" t="s">
        <v>368</v>
      </c>
      <c r="C99" s="144" t="str">
        <f t="shared" si="21"/>
        <v>2J140</v>
      </c>
      <c r="D99" s="440"/>
      <c r="E99" s="432" t="s">
        <v>274</v>
      </c>
      <c r="F99" s="433"/>
      <c r="G99" s="420" t="s">
        <v>275</v>
      </c>
      <c r="H99" s="372">
        <f>VLOOKUP(C99,modello_la_min!C:U,19,FALSE)</f>
        <v>0</v>
      </c>
      <c r="I99" s="367"/>
      <c r="J99" s="116"/>
      <c r="K99" s="116"/>
      <c r="L99" s="116"/>
      <c r="M99" s="116"/>
      <c r="N99" s="116"/>
      <c r="O99" s="116"/>
      <c r="P99" s="357"/>
    </row>
    <row r="100" spans="1:16" ht="27">
      <c r="A100" s="38" t="str">
        <f t="shared" si="18"/>
        <v>702</v>
      </c>
      <c r="B100" s="400" t="s">
        <v>368</v>
      </c>
      <c r="C100" s="144" t="str">
        <f t="shared" si="21"/>
        <v>2J150</v>
      </c>
      <c r="D100" s="440"/>
      <c r="E100" s="432" t="s">
        <v>276</v>
      </c>
      <c r="F100" s="433"/>
      <c r="G100" s="420" t="s">
        <v>277</v>
      </c>
      <c r="H100" s="372">
        <f>VLOOKUP(C100,modello_la_min!C:U,19,FALSE)</f>
        <v>328141</v>
      </c>
      <c r="I100" s="367"/>
      <c r="J100" s="116"/>
      <c r="K100" s="116"/>
      <c r="L100" s="116"/>
      <c r="M100" s="116"/>
      <c r="N100" s="116"/>
      <c r="O100" s="116"/>
      <c r="P100" s="357"/>
    </row>
    <row r="101" spans="1:16" ht="41.25" thickBot="1">
      <c r="A101" s="38" t="str">
        <f t="shared" si="18"/>
        <v>702</v>
      </c>
      <c r="B101" s="400" t="s">
        <v>368</v>
      </c>
      <c r="C101" s="144" t="str">
        <f t="shared" si="21"/>
        <v>2J160</v>
      </c>
      <c r="D101" s="519"/>
      <c r="E101" s="510" t="s">
        <v>278</v>
      </c>
      <c r="F101" s="511"/>
      <c r="G101" s="484" t="s">
        <v>279</v>
      </c>
      <c r="H101" s="378">
        <f>VLOOKUP(C101,modello_la_min!C:U,19,FALSE)</f>
        <v>0</v>
      </c>
      <c r="I101" s="370"/>
      <c r="J101" s="365"/>
      <c r="K101" s="365"/>
      <c r="L101" s="365"/>
      <c r="M101" s="365"/>
      <c r="N101" s="365"/>
      <c r="O101" s="365"/>
      <c r="P101" s="366"/>
    </row>
    <row r="102" spans="1:16" ht="15" thickBot="1">
      <c r="A102" s="38" t="str">
        <f t="shared" si="18"/>
        <v>702</v>
      </c>
      <c r="B102" s="400" t="s">
        <v>368</v>
      </c>
      <c r="C102" s="144" t="str">
        <f t="shared" si="21"/>
        <v>2K100</v>
      </c>
      <c r="D102" s="562" t="s">
        <v>280</v>
      </c>
      <c r="E102" s="571"/>
      <c r="F102" s="571"/>
      <c r="G102" s="537" t="s">
        <v>281</v>
      </c>
      <c r="H102" s="568">
        <f>VLOOKUP(C102,modello_la_min!C:U,19,FALSE)</f>
        <v>0</v>
      </c>
      <c r="I102" s="569"/>
      <c r="J102" s="560"/>
      <c r="K102" s="560"/>
      <c r="L102" s="560"/>
      <c r="M102" s="560"/>
      <c r="N102" s="560"/>
      <c r="O102" s="560"/>
      <c r="P102" s="561"/>
    </row>
    <row r="103" spans="1:16" ht="29.25" thickBot="1">
      <c r="A103" s="38" t="str">
        <f t="shared" si="18"/>
        <v>702</v>
      </c>
      <c r="B103" s="400" t="s">
        <v>368</v>
      </c>
      <c r="C103" s="144" t="str">
        <f t="shared" si="21"/>
        <v>2L100</v>
      </c>
      <c r="D103" s="494" t="s">
        <v>282</v>
      </c>
      <c r="E103" s="521"/>
      <c r="F103" s="521"/>
      <c r="G103" s="490" t="s">
        <v>283</v>
      </c>
      <c r="H103" s="373">
        <f>VLOOKUP(C103,modello_la_min!C:U,19,FALSE)</f>
        <v>15991135</v>
      </c>
      <c r="I103" s="368"/>
      <c r="J103" s="361"/>
      <c r="K103" s="361"/>
      <c r="L103" s="361"/>
      <c r="M103" s="361"/>
      <c r="N103" s="361"/>
      <c r="O103" s="361"/>
      <c r="P103" s="362"/>
    </row>
    <row r="104" spans="1:16" ht="16.5" thickBot="1">
      <c r="A104" s="38" t="str">
        <f t="shared" si="18"/>
        <v>702</v>
      </c>
      <c r="B104" s="400" t="s">
        <v>368</v>
      </c>
      <c r="C104" s="144">
        <f t="shared" si="21"/>
        <v>29999</v>
      </c>
      <c r="D104" s="524">
        <v>29999</v>
      </c>
      <c r="E104" s="525"/>
      <c r="F104" s="525"/>
      <c r="G104" s="501" t="s">
        <v>284</v>
      </c>
      <c r="H104" s="379">
        <f aca="true" t="shared" si="24" ref="H104:P104">H103+H102+H95+H89+H80+H66+H60+H54+H53+H52+H51+H34</f>
        <v>174621867</v>
      </c>
      <c r="I104" s="572">
        <f t="shared" si="24"/>
        <v>1817472</v>
      </c>
      <c r="J104" s="573">
        <f t="shared" si="24"/>
        <v>0</v>
      </c>
      <c r="K104" s="573">
        <f t="shared" si="24"/>
        <v>89146</v>
      </c>
      <c r="L104" s="573">
        <f t="shared" si="24"/>
        <v>0</v>
      </c>
      <c r="M104" s="573">
        <f t="shared" si="24"/>
        <v>6740284</v>
      </c>
      <c r="N104" s="573">
        <f t="shared" si="24"/>
        <v>0</v>
      </c>
      <c r="O104" s="573">
        <f t="shared" si="24"/>
        <v>0</v>
      </c>
      <c r="P104" s="574">
        <f t="shared" si="24"/>
        <v>0</v>
      </c>
    </row>
    <row r="105" spans="2:16" ht="17.25" thickBot="1">
      <c r="B105" s="400" t="s">
        <v>368</v>
      </c>
      <c r="D105" s="670" t="s">
        <v>285</v>
      </c>
      <c r="E105" s="671"/>
      <c r="F105" s="671"/>
      <c r="G105" s="671"/>
      <c r="H105" s="671"/>
      <c r="I105" s="671"/>
      <c r="J105" s="671"/>
      <c r="K105" s="671"/>
      <c r="L105" s="671"/>
      <c r="M105" s="671"/>
      <c r="N105" s="671"/>
      <c r="O105" s="671"/>
      <c r="P105" s="38"/>
    </row>
    <row r="106" spans="1:16" ht="14.25">
      <c r="A106" s="38" t="str">
        <f t="shared" si="18"/>
        <v>702</v>
      </c>
      <c r="B106" s="400" t="s">
        <v>368</v>
      </c>
      <c r="C106" s="144" t="str">
        <f t="shared" si="21"/>
        <v>3A100</v>
      </c>
      <c r="D106" s="467" t="s">
        <v>286</v>
      </c>
      <c r="E106" s="468"/>
      <c r="F106" s="468"/>
      <c r="G106" s="418" t="s">
        <v>287</v>
      </c>
      <c r="H106" s="547">
        <f>H107+H110</f>
        <v>29413172</v>
      </c>
      <c r="I106" s="376">
        <f>I107+I110</f>
        <v>257274</v>
      </c>
      <c r="J106" s="363">
        <f aca="true" t="shared" si="25" ref="J106:P106">J107+J110</f>
        <v>0</v>
      </c>
      <c r="K106" s="363">
        <f t="shared" si="25"/>
        <v>12618</v>
      </c>
      <c r="L106" s="363">
        <f t="shared" si="25"/>
        <v>0</v>
      </c>
      <c r="M106" s="363">
        <f t="shared" si="25"/>
        <v>0</v>
      </c>
      <c r="N106" s="363">
        <f t="shared" si="25"/>
        <v>0</v>
      </c>
      <c r="O106" s="363">
        <f t="shared" si="25"/>
        <v>0</v>
      </c>
      <c r="P106" s="364">
        <f t="shared" si="25"/>
        <v>0</v>
      </c>
    </row>
    <row r="107" spans="1:16" ht="14.25">
      <c r="A107" s="38" t="str">
        <f t="shared" si="18"/>
        <v>702</v>
      </c>
      <c r="B107" s="400" t="s">
        <v>368</v>
      </c>
      <c r="C107" s="144" t="str">
        <f t="shared" si="21"/>
        <v>3A110</v>
      </c>
      <c r="D107" s="439"/>
      <c r="E107" s="432" t="s">
        <v>288</v>
      </c>
      <c r="F107" s="433"/>
      <c r="G107" s="420" t="s">
        <v>289</v>
      </c>
      <c r="H107" s="548">
        <f>H108+H109</f>
        <v>24030490</v>
      </c>
      <c r="I107" s="369">
        <f>I108+I109</f>
        <v>257274</v>
      </c>
      <c r="J107" s="354">
        <f aca="true" t="shared" si="26" ref="J107:P107">J108+J109</f>
        <v>0</v>
      </c>
      <c r="K107" s="354">
        <f t="shared" si="26"/>
        <v>12618</v>
      </c>
      <c r="L107" s="354">
        <f t="shared" si="26"/>
        <v>0</v>
      </c>
      <c r="M107" s="354">
        <f t="shared" si="26"/>
        <v>0</v>
      </c>
      <c r="N107" s="354">
        <f t="shared" si="26"/>
        <v>0</v>
      </c>
      <c r="O107" s="354">
        <f t="shared" si="26"/>
        <v>0</v>
      </c>
      <c r="P107" s="358">
        <f t="shared" si="26"/>
        <v>0</v>
      </c>
    </row>
    <row r="108" spans="1:16" ht="27">
      <c r="A108" s="38" t="str">
        <f t="shared" si="18"/>
        <v>702</v>
      </c>
      <c r="B108" s="400" t="s">
        <v>368</v>
      </c>
      <c r="C108" s="144" t="str">
        <f t="shared" si="21"/>
        <v>3A111 </v>
      </c>
      <c r="D108" s="439"/>
      <c r="E108" s="432"/>
      <c r="F108" s="433" t="s">
        <v>290</v>
      </c>
      <c r="G108" s="420" t="s">
        <v>291</v>
      </c>
      <c r="H108" s="548">
        <f>VLOOKUP(C108,modello_la_min!C:U,19,FALSE)</f>
        <v>17286704</v>
      </c>
      <c r="I108" s="367">
        <v>257274</v>
      </c>
      <c r="J108" s="116"/>
      <c r="K108" s="116">
        <v>12618</v>
      </c>
      <c r="L108" s="116"/>
      <c r="M108" s="116"/>
      <c r="N108" s="116"/>
      <c r="O108" s="116"/>
      <c r="P108" s="357"/>
    </row>
    <row r="109" spans="1:16" ht="14.25">
      <c r="A109" s="38" t="str">
        <f t="shared" si="18"/>
        <v>702</v>
      </c>
      <c r="B109" s="400" t="s">
        <v>368</v>
      </c>
      <c r="C109" s="144" t="str">
        <f t="shared" si="21"/>
        <v>3A112</v>
      </c>
      <c r="D109" s="439"/>
      <c r="E109" s="432"/>
      <c r="F109" s="433" t="s">
        <v>292</v>
      </c>
      <c r="G109" s="420" t="s">
        <v>293</v>
      </c>
      <c r="H109" s="548">
        <f>VLOOKUP(C109,modello_la_min!C:U,19,FALSE)</f>
        <v>6743786</v>
      </c>
      <c r="I109" s="367"/>
      <c r="J109" s="116"/>
      <c r="K109" s="116"/>
      <c r="L109" s="116"/>
      <c r="M109" s="116"/>
      <c r="N109" s="116"/>
      <c r="O109" s="116"/>
      <c r="P109" s="357"/>
    </row>
    <row r="110" spans="1:16" ht="27.75" thickBot="1">
      <c r="A110" s="38" t="str">
        <f t="shared" si="18"/>
        <v>702</v>
      </c>
      <c r="B110" s="400" t="s">
        <v>368</v>
      </c>
      <c r="C110" s="144" t="str">
        <f t="shared" si="21"/>
        <v>3A120</v>
      </c>
      <c r="D110" s="515"/>
      <c r="E110" s="510" t="s">
        <v>294</v>
      </c>
      <c r="F110" s="511"/>
      <c r="G110" s="484" t="s">
        <v>295</v>
      </c>
      <c r="H110" s="575">
        <f>VLOOKUP(C110,modello_la_min!C:U,19,FALSE)</f>
        <v>5382682</v>
      </c>
      <c r="I110" s="370"/>
      <c r="J110" s="365"/>
      <c r="K110" s="365"/>
      <c r="L110" s="365"/>
      <c r="M110" s="365"/>
      <c r="N110" s="365"/>
      <c r="O110" s="365"/>
      <c r="P110" s="366"/>
    </row>
    <row r="111" spans="1:16" ht="14.25">
      <c r="A111" s="38" t="str">
        <f t="shared" si="18"/>
        <v>702</v>
      </c>
      <c r="B111" s="400" t="s">
        <v>368</v>
      </c>
      <c r="C111" s="144" t="str">
        <f t="shared" si="21"/>
        <v>3B100</v>
      </c>
      <c r="D111" s="467" t="s">
        <v>296</v>
      </c>
      <c r="E111" s="468"/>
      <c r="F111" s="468"/>
      <c r="G111" s="418" t="s">
        <v>297</v>
      </c>
      <c r="H111" s="547">
        <f>SUM(H112:H116)</f>
        <v>202435015</v>
      </c>
      <c r="I111" s="376">
        <f>SUM(I112:I116)</f>
        <v>3998419</v>
      </c>
      <c r="J111" s="363">
        <f aca="true" t="shared" si="27" ref="J111:P111">SUM(J112:J116)</f>
        <v>0</v>
      </c>
      <c r="K111" s="363">
        <f t="shared" si="27"/>
        <v>196118</v>
      </c>
      <c r="L111" s="363">
        <f t="shared" si="27"/>
        <v>0</v>
      </c>
      <c r="M111" s="363">
        <f t="shared" si="27"/>
        <v>3350234</v>
      </c>
      <c r="N111" s="363">
        <f t="shared" si="27"/>
        <v>0</v>
      </c>
      <c r="O111" s="363">
        <f t="shared" si="27"/>
        <v>0</v>
      </c>
      <c r="P111" s="364">
        <f t="shared" si="27"/>
        <v>0</v>
      </c>
    </row>
    <row r="112" spans="1:16" ht="14.25">
      <c r="A112" s="38" t="str">
        <f t="shared" si="18"/>
        <v>702</v>
      </c>
      <c r="B112" s="400" t="s">
        <v>368</v>
      </c>
      <c r="C112" s="144" t="str">
        <f t="shared" si="21"/>
        <v>3B110</v>
      </c>
      <c r="D112" s="439"/>
      <c r="E112" s="432" t="s">
        <v>298</v>
      </c>
      <c r="F112" s="433"/>
      <c r="G112" s="420" t="s">
        <v>299</v>
      </c>
      <c r="H112" s="548">
        <f>VLOOKUP(C112,modello_la_min!C:U,19,FALSE)</f>
        <v>4801060</v>
      </c>
      <c r="I112" s="367">
        <v>24838</v>
      </c>
      <c r="J112" s="116"/>
      <c r="K112" s="116">
        <v>1218</v>
      </c>
      <c r="L112" s="116"/>
      <c r="M112" s="116">
        <v>119987</v>
      </c>
      <c r="N112" s="116"/>
      <c r="O112" s="116"/>
      <c r="P112" s="357"/>
    </row>
    <row r="113" spans="1:16" ht="14.25">
      <c r="A113" s="38" t="str">
        <f t="shared" si="18"/>
        <v>702</v>
      </c>
      <c r="B113" s="400" t="s">
        <v>368</v>
      </c>
      <c r="C113" s="144" t="str">
        <f t="shared" si="21"/>
        <v>3B120</v>
      </c>
      <c r="D113" s="439"/>
      <c r="E113" s="432" t="s">
        <v>300</v>
      </c>
      <c r="F113" s="433"/>
      <c r="G113" s="420" t="s">
        <v>301</v>
      </c>
      <c r="H113" s="548">
        <f>VLOOKUP(C113,modello_la_min!C:U,19,FALSE)</f>
        <v>8977287</v>
      </c>
      <c r="I113" s="367">
        <v>414988</v>
      </c>
      <c r="J113" s="116"/>
      <c r="K113" s="116">
        <v>20355</v>
      </c>
      <c r="L113" s="116"/>
      <c r="M113" s="116">
        <v>3230247</v>
      </c>
      <c r="N113" s="116"/>
      <c r="O113" s="116"/>
      <c r="P113" s="357"/>
    </row>
    <row r="114" spans="1:16" ht="14.25">
      <c r="A114" s="38" t="str">
        <f t="shared" si="18"/>
        <v>702</v>
      </c>
      <c r="B114" s="400" t="s">
        <v>368</v>
      </c>
      <c r="C114" s="144" t="str">
        <f t="shared" si="21"/>
        <v>3B130</v>
      </c>
      <c r="D114" s="439"/>
      <c r="E114" s="432" t="s">
        <v>302</v>
      </c>
      <c r="F114" s="433"/>
      <c r="G114" s="420" t="s">
        <v>303</v>
      </c>
      <c r="H114" s="548">
        <f>VLOOKUP(C114,modello_la_min!C:U,19,FALSE)</f>
        <v>186516956</v>
      </c>
      <c r="I114" s="367">
        <v>3558593</v>
      </c>
      <c r="J114" s="116"/>
      <c r="K114" s="116">
        <v>174545</v>
      </c>
      <c r="L114" s="116"/>
      <c r="M114" s="116"/>
      <c r="N114" s="116"/>
      <c r="O114" s="116"/>
      <c r="P114" s="357"/>
    </row>
    <row r="115" spans="1:16" ht="27">
      <c r="A115" s="38" t="str">
        <f t="shared" si="18"/>
        <v>702</v>
      </c>
      <c r="B115" s="400" t="s">
        <v>368</v>
      </c>
      <c r="C115" s="144" t="str">
        <f t="shared" si="21"/>
        <v>3B140</v>
      </c>
      <c r="D115" s="439"/>
      <c r="E115" s="432" t="s">
        <v>304</v>
      </c>
      <c r="F115" s="433"/>
      <c r="G115" s="420" t="s">
        <v>305</v>
      </c>
      <c r="H115" s="548">
        <f>VLOOKUP(C115,modello_la_min!C:U,19,FALSE)</f>
        <v>674529</v>
      </c>
      <c r="I115" s="367"/>
      <c r="J115" s="116"/>
      <c r="K115" s="116"/>
      <c r="L115" s="116"/>
      <c r="M115" s="116"/>
      <c r="N115" s="116"/>
      <c r="O115" s="116"/>
      <c r="P115" s="357"/>
    </row>
    <row r="116" spans="1:16" ht="27.75" thickBot="1">
      <c r="A116" s="38" t="str">
        <f t="shared" si="18"/>
        <v>702</v>
      </c>
      <c r="B116" s="400" t="s">
        <v>368</v>
      </c>
      <c r="C116" s="144" t="str">
        <f t="shared" si="21"/>
        <v>3B150</v>
      </c>
      <c r="D116" s="515"/>
      <c r="E116" s="510" t="s">
        <v>306</v>
      </c>
      <c r="F116" s="511"/>
      <c r="G116" s="484" t="s">
        <v>307</v>
      </c>
      <c r="H116" s="575">
        <f>VLOOKUP(C116,modello_la_min!C:U,19,FALSE)</f>
        <v>1465183</v>
      </c>
      <c r="I116" s="370"/>
      <c r="J116" s="365"/>
      <c r="K116" s="365"/>
      <c r="L116" s="365"/>
      <c r="M116" s="365"/>
      <c r="N116" s="365"/>
      <c r="O116" s="365"/>
      <c r="P116" s="366"/>
    </row>
    <row r="117" spans="1:16" ht="15" thickBot="1">
      <c r="A117" s="38" t="str">
        <f t="shared" si="18"/>
        <v>702</v>
      </c>
      <c r="B117" s="400" t="s">
        <v>368</v>
      </c>
      <c r="C117" s="144" t="str">
        <f t="shared" si="21"/>
        <v>3C100</v>
      </c>
      <c r="D117" s="562" t="s">
        <v>308</v>
      </c>
      <c r="E117" s="571"/>
      <c r="F117" s="571"/>
      <c r="G117" s="537" t="s">
        <v>309</v>
      </c>
      <c r="H117" s="549">
        <f>VLOOKUP(C117,modello_la_min!C:U,19,FALSE)</f>
        <v>0</v>
      </c>
      <c r="I117" s="368"/>
      <c r="J117" s="361"/>
      <c r="K117" s="361"/>
      <c r="L117" s="361"/>
      <c r="M117" s="361">
        <v>56677</v>
      </c>
      <c r="N117" s="361"/>
      <c r="O117" s="361"/>
      <c r="P117" s="362"/>
    </row>
    <row r="118" spans="1:16" ht="15" thickBot="1">
      <c r="A118" s="38" t="str">
        <f t="shared" si="18"/>
        <v>702</v>
      </c>
      <c r="B118" s="400" t="s">
        <v>368</v>
      </c>
      <c r="C118" s="144" t="str">
        <f t="shared" si="21"/>
        <v>3D100</v>
      </c>
      <c r="D118" s="494" t="s">
        <v>310</v>
      </c>
      <c r="E118" s="521"/>
      <c r="F118" s="521"/>
      <c r="G118" s="490" t="s">
        <v>311</v>
      </c>
      <c r="H118" s="549">
        <f>VLOOKUP(C118,modello_la_min!C:U,19,FALSE)</f>
        <v>5616241</v>
      </c>
      <c r="I118" s="368"/>
      <c r="J118" s="361"/>
      <c r="K118" s="361"/>
      <c r="L118" s="361"/>
      <c r="M118" s="361"/>
      <c r="N118" s="361"/>
      <c r="O118" s="361"/>
      <c r="P118" s="362"/>
    </row>
    <row r="119" spans="1:16" ht="15" thickBot="1">
      <c r="A119" s="38" t="str">
        <f t="shared" si="18"/>
        <v>702</v>
      </c>
      <c r="B119" s="400" t="s">
        <v>368</v>
      </c>
      <c r="C119" s="144" t="str">
        <f t="shared" si="21"/>
        <v>3E100</v>
      </c>
      <c r="D119" s="562" t="s">
        <v>312</v>
      </c>
      <c r="E119" s="571"/>
      <c r="F119" s="571"/>
      <c r="G119" s="537" t="s">
        <v>313</v>
      </c>
      <c r="H119" s="549">
        <f>VLOOKUP(C119,modello_la_min!C:U,19,FALSE)</f>
        <v>0</v>
      </c>
      <c r="I119" s="368"/>
      <c r="J119" s="361"/>
      <c r="K119" s="361"/>
      <c r="L119" s="361"/>
      <c r="M119" s="361"/>
      <c r="N119" s="361"/>
      <c r="O119" s="361"/>
      <c r="P119" s="362"/>
    </row>
    <row r="120" spans="1:16" ht="15" thickBot="1">
      <c r="A120" s="38" t="str">
        <f t="shared" si="18"/>
        <v>702</v>
      </c>
      <c r="B120" s="400" t="s">
        <v>368</v>
      </c>
      <c r="C120" s="144" t="str">
        <f t="shared" si="21"/>
        <v>3F100</v>
      </c>
      <c r="D120" s="494" t="s">
        <v>314</v>
      </c>
      <c r="E120" s="521"/>
      <c r="F120" s="521"/>
      <c r="G120" s="490" t="s">
        <v>315</v>
      </c>
      <c r="H120" s="549">
        <f>VLOOKUP(C120,modello_la_min!C:U,19,FALSE)</f>
        <v>5347616</v>
      </c>
      <c r="I120" s="368"/>
      <c r="J120" s="361"/>
      <c r="K120" s="361"/>
      <c r="L120" s="361"/>
      <c r="M120" s="361"/>
      <c r="N120" s="361"/>
      <c r="O120" s="361"/>
      <c r="P120" s="362"/>
    </row>
    <row r="121" spans="1:16" ht="29.25" thickBot="1">
      <c r="A121" s="38" t="str">
        <f t="shared" si="18"/>
        <v>702</v>
      </c>
      <c r="B121" s="400" t="s">
        <v>368</v>
      </c>
      <c r="C121" s="144" t="str">
        <f t="shared" si="21"/>
        <v>3G100</v>
      </c>
      <c r="D121" s="562" t="s">
        <v>316</v>
      </c>
      <c r="E121" s="571"/>
      <c r="F121" s="571"/>
      <c r="G121" s="537" t="s">
        <v>317</v>
      </c>
      <c r="H121" s="549">
        <f>VLOOKUP(C121,modello_la_min!C:U,19,FALSE)</f>
        <v>0</v>
      </c>
      <c r="I121" s="368"/>
      <c r="J121" s="361"/>
      <c r="K121" s="361"/>
      <c r="L121" s="361"/>
      <c r="M121" s="361">
        <v>324912</v>
      </c>
      <c r="N121" s="361"/>
      <c r="O121" s="361"/>
      <c r="P121" s="362"/>
    </row>
    <row r="122" spans="1:16" ht="29.25" thickBot="1">
      <c r="A122" s="38" t="str">
        <f t="shared" si="18"/>
        <v>702</v>
      </c>
      <c r="B122" s="400" t="s">
        <v>368</v>
      </c>
      <c r="C122" s="144" t="str">
        <f t="shared" si="21"/>
        <v>3H100</v>
      </c>
      <c r="D122" s="494" t="s">
        <v>318</v>
      </c>
      <c r="E122" s="521"/>
      <c r="F122" s="521"/>
      <c r="G122" s="490" t="s">
        <v>319</v>
      </c>
      <c r="H122" s="549">
        <f>VLOOKUP(C122,modello_la_min!C:U,19,FALSE)</f>
        <v>0</v>
      </c>
      <c r="I122" s="368"/>
      <c r="J122" s="361"/>
      <c r="K122" s="361"/>
      <c r="L122" s="361"/>
      <c r="M122" s="361"/>
      <c r="N122" s="361"/>
      <c r="O122" s="361"/>
      <c r="P122" s="362"/>
    </row>
    <row r="123" spans="1:16" ht="16.5" thickBot="1">
      <c r="A123" s="38" t="str">
        <f t="shared" si="18"/>
        <v>702</v>
      </c>
      <c r="B123" s="400" t="s">
        <v>368</v>
      </c>
      <c r="C123" s="144">
        <f t="shared" si="21"/>
        <v>39999</v>
      </c>
      <c r="D123" s="562">
        <v>39999</v>
      </c>
      <c r="E123" s="571"/>
      <c r="F123" s="571"/>
      <c r="G123" s="576" t="s">
        <v>320</v>
      </c>
      <c r="H123" s="577">
        <f aca="true" t="shared" si="28" ref="H123:P123">H122+H121+H120+H1160+H119+H118+H117+H111+H106</f>
        <v>242812044</v>
      </c>
      <c r="I123" s="578">
        <f t="shared" si="28"/>
        <v>4255693</v>
      </c>
      <c r="J123" s="578">
        <f t="shared" si="28"/>
        <v>0</v>
      </c>
      <c r="K123" s="578">
        <f t="shared" si="28"/>
        <v>208736</v>
      </c>
      <c r="L123" s="578">
        <f t="shared" si="28"/>
        <v>0</v>
      </c>
      <c r="M123" s="578">
        <f t="shared" si="28"/>
        <v>3731823</v>
      </c>
      <c r="N123" s="578">
        <f t="shared" si="28"/>
        <v>0</v>
      </c>
      <c r="O123" s="578">
        <f t="shared" si="28"/>
        <v>0</v>
      </c>
      <c r="P123" s="578">
        <f t="shared" si="28"/>
        <v>0</v>
      </c>
    </row>
    <row r="124" spans="1:16" s="1" customFormat="1" ht="32.25" thickBot="1">
      <c r="A124" s="38" t="str">
        <f t="shared" si="18"/>
        <v>702</v>
      </c>
      <c r="B124" s="400" t="s">
        <v>368</v>
      </c>
      <c r="C124" s="144" t="str">
        <f t="shared" si="21"/>
        <v>48888</v>
      </c>
      <c r="D124" s="494" t="s">
        <v>321</v>
      </c>
      <c r="E124" s="521"/>
      <c r="F124" s="521"/>
      <c r="G124" s="582" t="s">
        <v>322</v>
      </c>
      <c r="H124" s="549">
        <f>VLOOKUP(C124,modello_la_min!C:U,19,FALSE)</f>
        <v>0</v>
      </c>
      <c r="I124" s="368"/>
      <c r="J124" s="118"/>
      <c r="K124" s="118"/>
      <c r="L124" s="118"/>
      <c r="M124" s="118"/>
      <c r="N124" s="118"/>
      <c r="O124" s="118"/>
      <c r="P124" s="583"/>
    </row>
    <row r="125" spans="1:16" ht="16.5" thickBot="1">
      <c r="A125" s="38" t="str">
        <f t="shared" si="18"/>
        <v>702</v>
      </c>
      <c r="B125" s="400" t="s">
        <v>368</v>
      </c>
      <c r="C125" s="144">
        <f t="shared" si="21"/>
        <v>49999</v>
      </c>
      <c r="D125" s="524">
        <v>49999</v>
      </c>
      <c r="E125" s="579"/>
      <c r="F125" s="580"/>
      <c r="G125" s="581" t="s">
        <v>323</v>
      </c>
      <c r="H125" s="550">
        <f aca="true" t="shared" si="29" ref="H125:P125">H124+H123+H104+H32</f>
        <v>426778354</v>
      </c>
      <c r="I125" s="584">
        <f t="shared" si="29"/>
        <v>6073165</v>
      </c>
      <c r="J125" s="585">
        <f t="shared" si="29"/>
        <v>0</v>
      </c>
      <c r="K125" s="585">
        <f t="shared" si="29"/>
        <v>297882</v>
      </c>
      <c r="L125" s="585">
        <f t="shared" si="29"/>
        <v>0</v>
      </c>
      <c r="M125" s="585">
        <f t="shared" si="29"/>
        <v>10472107</v>
      </c>
      <c r="N125" s="585">
        <f t="shared" si="29"/>
        <v>0</v>
      </c>
      <c r="O125" s="585">
        <f t="shared" si="29"/>
        <v>0</v>
      </c>
      <c r="P125" s="585">
        <f t="shared" si="29"/>
        <v>0</v>
      </c>
    </row>
  </sheetData>
  <sheetProtection password="A01C" sheet="1"/>
  <mergeCells count="17">
    <mergeCell ref="D105:O105"/>
    <mergeCell ref="M8:M9"/>
    <mergeCell ref="N8:N9"/>
    <mergeCell ref="O8:O9"/>
    <mergeCell ref="P8:P9"/>
    <mergeCell ref="D14:O14"/>
    <mergeCell ref="D33:O33"/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8.8515625" style="2" bestFit="1" customWidth="1"/>
    <col min="2" max="2" width="76.421875" style="4" customWidth="1"/>
    <col min="3" max="16" width="15.7109375" style="139" customWidth="1"/>
    <col min="17" max="16384" width="9.140625" style="1" customWidth="1"/>
  </cols>
  <sheetData>
    <row r="1" spans="1:13" s="67" customFormat="1" ht="45" customHeight="1" thickBot="1">
      <c r="A1" s="708" t="s">
        <v>369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66"/>
    </row>
    <row r="2" spans="2:16" ht="13.5" thickBot="1">
      <c r="B2" s="674" t="s">
        <v>96</v>
      </c>
      <c r="C2" s="675"/>
      <c r="D2" s="675"/>
      <c r="E2" s="675"/>
      <c r="F2" s="676"/>
      <c r="G2" s="3"/>
      <c r="H2" s="674" t="s">
        <v>97</v>
      </c>
      <c r="I2" s="675"/>
      <c r="J2" s="675"/>
      <c r="K2" s="675"/>
      <c r="L2" s="675"/>
      <c r="M2" s="676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702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10"/>
      <c r="B7" s="711" t="s">
        <v>103</v>
      </c>
      <c r="C7" s="709" t="s">
        <v>104</v>
      </c>
      <c r="D7" s="709"/>
      <c r="E7" s="709" t="s">
        <v>105</v>
      </c>
      <c r="F7" s="709"/>
      <c r="G7" s="709"/>
      <c r="H7" s="709" t="s">
        <v>106</v>
      </c>
      <c r="I7" s="709"/>
      <c r="J7" s="709"/>
      <c r="K7" s="709"/>
      <c r="L7" s="709" t="s">
        <v>89</v>
      </c>
      <c r="M7" s="709" t="s">
        <v>90</v>
      </c>
      <c r="N7" s="709" t="s">
        <v>91</v>
      </c>
      <c r="O7" s="709" t="s">
        <v>92</v>
      </c>
      <c r="P7" s="709" t="s">
        <v>93</v>
      </c>
      <c r="Q7" s="706" t="s">
        <v>370</v>
      </c>
    </row>
    <row r="8" spans="1:17" ht="69" customHeight="1">
      <c r="A8" s="710"/>
      <c r="B8" s="711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9"/>
      <c r="M8" s="709"/>
      <c r="N8" s="709"/>
      <c r="O8" s="709"/>
      <c r="P8" s="709"/>
      <c r="Q8" s="707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1589064</v>
      </c>
      <c r="D9" s="109">
        <f>VLOOKUP($A9,modello_la_min!$D:$U,6,FALSE)</f>
        <v>12161</v>
      </c>
      <c r="E9" s="109">
        <f>VLOOKUP($A9,modello_la_min!$D:$U,7,FALSE)</f>
        <v>8107</v>
      </c>
      <c r="F9" s="109">
        <f>VLOOKUP($A9,modello_la_min!$D:$U,8,FALSE)</f>
        <v>429696</v>
      </c>
      <c r="G9" s="109">
        <f>VLOOKUP($A9,modello_la_min!$D:$U,9,FALSE)</f>
        <v>232063</v>
      </c>
      <c r="H9" s="109">
        <f>VLOOKUP($A9,modello_la_min!$D:$U,10,FALSE)</f>
        <v>1548527</v>
      </c>
      <c r="I9" s="109">
        <f>VLOOKUP($A9,modello_la_min!$D:$U,11,FALSE)</f>
        <v>0</v>
      </c>
      <c r="J9" s="109">
        <f>VLOOKUP($A9,modello_la_min!$D:$U,12,FALSE)</f>
        <v>113505</v>
      </c>
      <c r="K9" s="109">
        <f>VLOOKUP($A9,modello_la_min!$D:$U,13,FALSE)</f>
        <v>85128</v>
      </c>
      <c r="L9" s="109">
        <f>VLOOKUP($A9,modello_la_min!$D:$U,14,FALSE)</f>
        <v>32430</v>
      </c>
      <c r="M9" s="109">
        <f>VLOOKUP($A9,modello_la_min!$D:$U,15,FALSE)</f>
        <v>0</v>
      </c>
      <c r="N9" s="109">
        <f>VLOOKUP($A9,modello_la_min!$D:$U,16,FALSE)</f>
        <v>4054</v>
      </c>
      <c r="O9" s="109">
        <f>VLOOKUP($A9,modello_la_min!$D:$U,17,FALSE)</f>
        <v>0</v>
      </c>
      <c r="P9" s="109">
        <f aca="true" t="shared" si="0" ref="P9:P16">SUM(C9:O9)</f>
        <v>4054735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24926</v>
      </c>
      <c r="D11" s="109">
        <f>VLOOKUP($A11,modello_la_min!$D:$U,6,FALSE)</f>
        <v>39457</v>
      </c>
      <c r="E11" s="109">
        <f>VLOOKUP($A11,modello_la_min!$D:$U,7,FALSE)</f>
        <v>5103</v>
      </c>
      <c r="F11" s="109">
        <f>VLOOKUP($A11,modello_la_min!$D:$U,8,FALSE)</f>
        <v>24894</v>
      </c>
      <c r="G11" s="109">
        <f>VLOOKUP($A11,modello_la_min!$D:$U,9,FALSE)</f>
        <v>379438</v>
      </c>
      <c r="H11" s="109">
        <f>VLOOKUP($A11,modello_la_min!$D:$U,10,FALSE)</f>
        <v>1662578</v>
      </c>
      <c r="I11" s="109">
        <f>VLOOKUP($A11,modello_la_min!$D:$U,11,FALSE)</f>
        <v>7763</v>
      </c>
      <c r="J11" s="109">
        <f>VLOOKUP($A11,modello_la_min!$D:$U,12,FALSE)</f>
        <v>265990</v>
      </c>
      <c r="K11" s="109">
        <f>VLOOKUP($A11,modello_la_min!$D:$U,13,FALSE)</f>
        <v>291256</v>
      </c>
      <c r="L11" s="109">
        <f>VLOOKUP($A11,modello_la_min!$D:$U,14,FALSE)</f>
        <v>80945</v>
      </c>
      <c r="M11" s="109">
        <f>VLOOKUP($A11,modello_la_min!$D:$U,15,FALSE)</f>
        <v>8768</v>
      </c>
      <c r="N11" s="109">
        <f>VLOOKUP($A11,modello_la_min!$D:$U,16,FALSE)</f>
        <v>27760</v>
      </c>
      <c r="O11" s="109">
        <f>VLOOKUP($A11,modello_la_min!$D:$U,17,FALSE)</f>
        <v>0</v>
      </c>
      <c r="P11" s="109">
        <f t="shared" si="0"/>
        <v>2818878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102992</v>
      </c>
      <c r="D14" s="109">
        <f>VLOOKUP($A14,modello_la_min!$D:$U,6,FALSE)</f>
        <v>1967</v>
      </c>
      <c r="E14" s="109">
        <f>VLOOKUP($A14,modello_la_min!$D:$U,7,FALSE)</f>
        <v>754</v>
      </c>
      <c r="F14" s="109">
        <f>VLOOKUP($A14,modello_la_min!$D:$U,8,FALSE)</f>
        <v>114896</v>
      </c>
      <c r="G14" s="109">
        <f>VLOOKUP($A14,modello_la_min!$D:$U,9,FALSE)</f>
        <v>71299</v>
      </c>
      <c r="H14" s="109">
        <f>VLOOKUP($A14,modello_la_min!$D:$U,10,FALSE)</f>
        <v>257406</v>
      </c>
      <c r="I14" s="109">
        <f>VLOOKUP($A14,modello_la_min!$D:$U,11,FALSE)</f>
        <v>1206</v>
      </c>
      <c r="J14" s="109">
        <f>VLOOKUP($A14,modello_la_min!$D:$U,12,FALSE)</f>
        <v>65916</v>
      </c>
      <c r="K14" s="109">
        <f>VLOOKUP($A14,modello_la_min!$D:$U,13,FALSE)</f>
        <v>17683</v>
      </c>
      <c r="L14" s="109">
        <f>VLOOKUP($A14,modello_la_min!$D:$U,14,FALSE)</f>
        <v>27460</v>
      </c>
      <c r="M14" s="109">
        <f>VLOOKUP($A14,modello_la_min!$D:$U,15,FALSE)</f>
        <v>840</v>
      </c>
      <c r="N14" s="109">
        <f>VLOOKUP($A14,modello_la_min!$D:$U,16,FALSE)</f>
        <v>4210</v>
      </c>
      <c r="O14" s="109">
        <f>VLOOKUP($A14,modello_la_min!$D:$U,17,FALSE)</f>
        <v>0</v>
      </c>
      <c r="P14" s="109">
        <f t="shared" si="0"/>
        <v>666629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1582</v>
      </c>
      <c r="D15" s="109">
        <f>VLOOKUP($A15,modello_la_min!$D:$U,6,FALSE)</f>
        <v>10163</v>
      </c>
      <c r="E15" s="109">
        <f>VLOOKUP($A15,modello_la_min!$D:$U,7,FALSE)</f>
        <v>26121</v>
      </c>
      <c r="F15" s="109">
        <f>VLOOKUP($A15,modello_la_min!$D:$U,8,FALSE)</f>
        <v>416294</v>
      </c>
      <c r="G15" s="109">
        <f>VLOOKUP($A15,modello_la_min!$D:$U,9,FALSE)</f>
        <v>277302</v>
      </c>
      <c r="H15" s="109">
        <f>VLOOKUP($A15,modello_la_min!$D:$U,10,FALSE)</f>
        <v>611473</v>
      </c>
      <c r="I15" s="109">
        <f>VLOOKUP($A15,modello_la_min!$D:$U,11,FALSE)</f>
        <v>3590</v>
      </c>
      <c r="J15" s="109">
        <f>VLOOKUP($A15,modello_la_min!$D:$U,12,FALSE)</f>
        <v>29095</v>
      </c>
      <c r="K15" s="109">
        <f>VLOOKUP($A15,modello_la_min!$D:$U,13,FALSE)</f>
        <v>380107</v>
      </c>
      <c r="L15" s="109">
        <f>VLOOKUP($A15,modello_la_min!$D:$U,14,FALSE)</f>
        <v>28921</v>
      </c>
      <c r="M15" s="109">
        <f>VLOOKUP($A15,modello_la_min!$D:$U,15,FALSE)</f>
        <v>3484</v>
      </c>
      <c r="N15" s="109">
        <f>VLOOKUP($A15,modello_la_min!$D:$U,16,FALSE)</f>
        <v>16069</v>
      </c>
      <c r="O15" s="109">
        <f>VLOOKUP($A15,modello_la_min!$D:$U,17,FALSE)</f>
        <v>0</v>
      </c>
      <c r="P15" s="109">
        <f t="shared" si="0"/>
        <v>1804201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6">
        <f>SUM(C9:C16)</f>
        <v>1718564</v>
      </c>
      <c r="D17" s="136">
        <f aca="true" t="shared" si="1" ref="D17:P17">SUM(D9:D16)</f>
        <v>63748</v>
      </c>
      <c r="E17" s="136">
        <f t="shared" si="1"/>
        <v>40085</v>
      </c>
      <c r="F17" s="136">
        <f t="shared" si="1"/>
        <v>985780</v>
      </c>
      <c r="G17" s="136">
        <f t="shared" si="1"/>
        <v>960102</v>
      </c>
      <c r="H17" s="136">
        <f t="shared" si="1"/>
        <v>4079984</v>
      </c>
      <c r="I17" s="136">
        <f t="shared" si="1"/>
        <v>12559</v>
      </c>
      <c r="J17" s="136">
        <f t="shared" si="1"/>
        <v>474506</v>
      </c>
      <c r="K17" s="136">
        <f t="shared" si="1"/>
        <v>774174</v>
      </c>
      <c r="L17" s="136">
        <f t="shared" si="1"/>
        <v>169756</v>
      </c>
      <c r="M17" s="136">
        <f t="shared" si="1"/>
        <v>13092</v>
      </c>
      <c r="N17" s="136">
        <f t="shared" si="1"/>
        <v>52093</v>
      </c>
      <c r="O17" s="136">
        <f t="shared" si="1"/>
        <v>0</v>
      </c>
      <c r="P17" s="136">
        <f t="shared" si="1"/>
        <v>9344443</v>
      </c>
      <c r="Q17" s="140">
        <f>P17/P$41</f>
        <v>0.021895306808367324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42745</v>
      </c>
      <c r="D18" s="109">
        <f>VLOOKUP($A18,modello_la_min!$D:$U,6,FALSE)</f>
        <v>3947</v>
      </c>
      <c r="E18" s="109">
        <f>VLOOKUP($A18,modello_la_min!$D:$U,7,FALSE)</f>
        <v>8</v>
      </c>
      <c r="F18" s="109">
        <f>VLOOKUP($A18,modello_la_min!$D:$U,8,FALSE)</f>
        <v>579811</v>
      </c>
      <c r="G18" s="109">
        <f>VLOOKUP($A18,modello_la_min!$D:$U,9,FALSE)</f>
        <v>99196</v>
      </c>
      <c r="H18" s="109">
        <f>VLOOKUP($A18,modello_la_min!$D:$U,10,FALSE)</f>
        <v>964</v>
      </c>
      <c r="I18" s="109">
        <f>VLOOKUP($A18,modello_la_min!$D:$U,11,FALSE)</f>
        <v>15</v>
      </c>
      <c r="J18" s="109">
        <f>VLOOKUP($A18,modello_la_min!$D:$U,12,FALSE)</f>
        <v>1226</v>
      </c>
      <c r="K18" s="109">
        <f>VLOOKUP($A18,modello_la_min!$D:$U,13,FALSE)</f>
        <v>1669</v>
      </c>
      <c r="L18" s="109">
        <f>VLOOKUP($A18,modello_la_min!$D:$U,14,FALSE)</f>
        <v>10471</v>
      </c>
      <c r="M18" s="109">
        <f>VLOOKUP($A18,modello_la_min!$D:$U,15,FALSE)</f>
        <v>16</v>
      </c>
      <c r="N18" s="109">
        <f>VLOOKUP($A18,modello_la_min!$D:$U,16,FALSE)</f>
        <v>40</v>
      </c>
      <c r="O18" s="109">
        <f>VLOOKUP($A18,modello_la_min!$D:$U,17,FALSE)</f>
        <v>0</v>
      </c>
      <c r="P18" s="109">
        <f aca="true" t="shared" si="2" ref="P18:P29">SUM(C18:O18)</f>
        <v>740108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0</v>
      </c>
      <c r="D19" s="109">
        <f>VLOOKUP($A19,modello_la_min!$D:$U,6,FALSE)</f>
        <v>0</v>
      </c>
      <c r="E19" s="109">
        <f>VLOOKUP($A19,modello_la_min!$D:$U,7,FALSE)</f>
        <v>0</v>
      </c>
      <c r="F19" s="109">
        <f>VLOOKUP($A19,modello_la_min!$D:$U,8,FALSE)</f>
        <v>0</v>
      </c>
      <c r="G19" s="109">
        <f>VLOOKUP($A19,modello_la_min!$D:$U,9,FALSE)</f>
        <v>0</v>
      </c>
      <c r="H19" s="109">
        <f>VLOOKUP($A19,modello_la_min!$D:$U,10,FALSE)</f>
        <v>0</v>
      </c>
      <c r="I19" s="109">
        <f>VLOOKUP($A19,modello_la_min!$D:$U,11,FALSE)</f>
        <v>0</v>
      </c>
      <c r="J19" s="109">
        <f>VLOOKUP($A19,modello_la_min!$D:$U,12,FALSE)</f>
        <v>0</v>
      </c>
      <c r="K19" s="109">
        <f>VLOOKUP($A19,modello_la_min!$D:$U,13,FALSE)</f>
        <v>0</v>
      </c>
      <c r="L19" s="109">
        <f>VLOOKUP($A19,modello_la_min!$D:$U,14,FALSE)</f>
        <v>0</v>
      </c>
      <c r="M19" s="109">
        <f>VLOOKUP($A19,modello_la_min!$D:$U,15,FALSE)</f>
        <v>0</v>
      </c>
      <c r="N19" s="109">
        <f>VLOOKUP($A19,modello_la_min!$D:$U,16,FALSE)</f>
        <v>0</v>
      </c>
      <c r="O19" s="109">
        <f>VLOOKUP($A19,modello_la_min!$D:$U,17,FALSE)</f>
        <v>0</v>
      </c>
      <c r="P19" s="109">
        <f t="shared" si="2"/>
        <v>0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55824</v>
      </c>
      <c r="D21" s="109">
        <f>VLOOKUP($A21,modello_la_min!$D:$U,6,FALSE)</f>
        <v>1103</v>
      </c>
      <c r="E21" s="109">
        <f>VLOOKUP($A21,modello_la_min!$D:$U,7,FALSE)</f>
        <v>1157</v>
      </c>
      <c r="F21" s="109">
        <f>VLOOKUP($A21,modello_la_min!$D:$U,8,FALSE)</f>
        <v>42</v>
      </c>
      <c r="G21" s="109">
        <f>VLOOKUP($A21,modello_la_min!$D:$U,9,FALSE)</f>
        <v>88669</v>
      </c>
      <c r="H21" s="109">
        <f>VLOOKUP($A21,modello_la_min!$D:$U,10,FALSE)</f>
        <v>569845</v>
      </c>
      <c r="I21" s="109">
        <f>VLOOKUP($A21,modello_la_min!$D:$U,11,FALSE)</f>
        <v>2170</v>
      </c>
      <c r="J21" s="109">
        <f>VLOOKUP($A21,modello_la_min!$D:$U,12,FALSE)</f>
        <v>16176</v>
      </c>
      <c r="K21" s="109">
        <f>VLOOKUP($A21,modello_la_min!$D:$U,13,FALSE)</f>
        <v>18829</v>
      </c>
      <c r="L21" s="109">
        <f>VLOOKUP($A21,modello_la_min!$D:$U,14,FALSE)</f>
        <v>16459</v>
      </c>
      <c r="M21" s="109">
        <f>VLOOKUP($A21,modello_la_min!$D:$U,15,FALSE)</f>
        <v>1865</v>
      </c>
      <c r="N21" s="109">
        <f>VLOOKUP($A21,modello_la_min!$D:$U,16,FALSE)</f>
        <v>8258</v>
      </c>
      <c r="O21" s="109">
        <f>VLOOKUP($A21,modello_la_min!$D:$U,17,FALSE)</f>
        <v>0</v>
      </c>
      <c r="P21" s="109">
        <f t="shared" si="2"/>
        <v>780397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25989930</v>
      </c>
      <c r="D22" s="109">
        <f>VLOOKUP($A22,modello_la_min!$D:$U,6,FALSE)</f>
        <v>1140</v>
      </c>
      <c r="E22" s="109">
        <f>VLOOKUP($A22,modello_la_min!$D:$U,7,FALSE)</f>
        <v>418</v>
      </c>
      <c r="F22" s="109">
        <f>VLOOKUP($A22,modello_la_min!$D:$U,8,FALSE)</f>
        <v>57857</v>
      </c>
      <c r="G22" s="109">
        <f>VLOOKUP($A22,modello_la_min!$D:$U,9,FALSE)</f>
        <v>52408</v>
      </c>
      <c r="H22" s="109">
        <f>VLOOKUP($A22,modello_la_min!$D:$U,10,FALSE)</f>
        <v>95130</v>
      </c>
      <c r="I22" s="109">
        <f>VLOOKUP($A22,modello_la_min!$D:$U,11,FALSE)</f>
        <v>673</v>
      </c>
      <c r="J22" s="109">
        <f>VLOOKUP($A22,modello_la_min!$D:$U,12,FALSE)</f>
        <v>53591</v>
      </c>
      <c r="K22" s="109">
        <f>VLOOKUP($A22,modello_la_min!$D:$U,13,FALSE)</f>
        <v>45903</v>
      </c>
      <c r="L22" s="109">
        <f>VLOOKUP($A22,modello_la_min!$D:$U,14,FALSE)</f>
        <v>6362</v>
      </c>
      <c r="M22" s="109">
        <f>VLOOKUP($A22,modello_la_min!$D:$U,15,FALSE)</f>
        <v>765</v>
      </c>
      <c r="N22" s="109">
        <f>VLOOKUP($A22,modello_la_min!$D:$U,16,FALSE)</f>
        <v>2272</v>
      </c>
      <c r="O22" s="109">
        <f>VLOOKUP($A22,modello_la_min!$D:$U,17,FALSE)</f>
        <v>0</v>
      </c>
      <c r="P22" s="109">
        <f t="shared" si="2"/>
        <v>26306449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0</v>
      </c>
      <c r="D23" s="109">
        <f>VLOOKUP($A23,modello_la_min!$D:$U,6,FALSE)</f>
        <v>0</v>
      </c>
      <c r="E23" s="109">
        <f>VLOOKUP($A23,modello_la_min!$D:$U,7,FALSE)</f>
        <v>0</v>
      </c>
      <c r="F23" s="109">
        <f>VLOOKUP($A23,modello_la_min!$D:$U,8,FALSE)</f>
        <v>0</v>
      </c>
      <c r="G23" s="109">
        <f>VLOOKUP($A23,modello_la_min!$D:$U,9,FALSE)</f>
        <v>0</v>
      </c>
      <c r="H23" s="109">
        <f>VLOOKUP($A23,modello_la_min!$D:$U,10,FALSE)</f>
        <v>0</v>
      </c>
      <c r="I23" s="109">
        <f>VLOOKUP($A23,modello_la_min!$D:$U,11,FALSE)</f>
        <v>0</v>
      </c>
      <c r="J23" s="109">
        <f>VLOOKUP($A23,modello_la_min!$D:$U,12,FALSE)</f>
        <v>0</v>
      </c>
      <c r="K23" s="109">
        <f>VLOOKUP($A23,modello_la_min!$D:$U,13,FALSE)</f>
        <v>0</v>
      </c>
      <c r="L23" s="109">
        <f>VLOOKUP($A23,modello_la_min!$D:$U,14,FALSE)</f>
        <v>0</v>
      </c>
      <c r="M23" s="109">
        <f>VLOOKUP($A23,modello_la_min!$D:$U,15,FALSE)</f>
        <v>0</v>
      </c>
      <c r="N23" s="109">
        <f>VLOOKUP($A23,modello_la_min!$D:$U,16,FALSE)</f>
        <v>0</v>
      </c>
      <c r="O23" s="109">
        <f>VLOOKUP($A23,modello_la_min!$D:$U,17,FALSE)</f>
        <v>0</v>
      </c>
      <c r="P23" s="109">
        <f t="shared" si="2"/>
        <v>0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15939553</v>
      </c>
      <c r="D24" s="109">
        <f>VLOOKUP($A24,modello_la_min!$D:$U,6,FALSE)</f>
        <v>276547</v>
      </c>
      <c r="E24" s="109">
        <f>VLOOKUP($A24,modello_la_min!$D:$U,7,FALSE)</f>
        <v>292305</v>
      </c>
      <c r="F24" s="109">
        <f>VLOOKUP($A24,modello_la_min!$D:$U,8,FALSE)</f>
        <v>11087518</v>
      </c>
      <c r="G24" s="109">
        <f>VLOOKUP($A24,modello_la_min!$D:$U,9,FALSE)</f>
        <v>9530610</v>
      </c>
      <c r="H24" s="109">
        <f>VLOOKUP($A24,modello_la_min!$D:$U,10,FALSE)</f>
        <v>33064524</v>
      </c>
      <c r="I24" s="109">
        <f>VLOOKUP($A24,modello_la_min!$D:$U,11,FALSE)</f>
        <v>150031</v>
      </c>
      <c r="J24" s="109">
        <f>VLOOKUP($A24,modello_la_min!$D:$U,12,FALSE)</f>
        <v>4455789</v>
      </c>
      <c r="K24" s="109">
        <f>VLOOKUP($A24,modello_la_min!$D:$U,13,FALSE)</f>
        <v>3626082</v>
      </c>
      <c r="L24" s="109">
        <f>VLOOKUP($A24,modello_la_min!$D:$U,14,FALSE)</f>
        <v>2020160</v>
      </c>
      <c r="M24" s="109">
        <f>VLOOKUP($A24,modello_la_min!$D:$U,15,FALSE)</f>
        <v>172614</v>
      </c>
      <c r="N24" s="109">
        <f>VLOOKUP($A24,modello_la_min!$D:$U,16,FALSE)</f>
        <v>560953</v>
      </c>
      <c r="O24" s="109">
        <f>VLOOKUP($A24,modello_la_min!$D:$U,17,FALSE)</f>
        <v>0</v>
      </c>
      <c r="P24" s="109">
        <f t="shared" si="2"/>
        <v>81176686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210518</v>
      </c>
      <c r="D25" s="109">
        <f>VLOOKUP($A25,modello_la_min!$D:$U,6,FALSE)</f>
        <v>120429</v>
      </c>
      <c r="E25" s="109">
        <f>VLOOKUP($A25,modello_la_min!$D:$U,7,FALSE)</f>
        <v>2456046</v>
      </c>
      <c r="F25" s="109">
        <f>VLOOKUP($A25,modello_la_min!$D:$U,8,FALSE)</f>
        <v>2190012</v>
      </c>
      <c r="G25" s="109">
        <f>VLOOKUP($A25,modello_la_min!$D:$U,9,FALSE)</f>
        <v>6048543</v>
      </c>
      <c r="H25" s="109">
        <f>VLOOKUP($A25,modello_la_min!$D:$U,10,FALSE)</f>
        <v>22398374</v>
      </c>
      <c r="I25" s="109">
        <f>VLOOKUP($A25,modello_la_min!$D:$U,11,FALSE)</f>
        <v>99914</v>
      </c>
      <c r="J25" s="109">
        <f>VLOOKUP($A25,modello_la_min!$D:$U,12,FALSE)</f>
        <v>3063915</v>
      </c>
      <c r="K25" s="109">
        <f>VLOOKUP($A25,modello_la_min!$D:$U,13,FALSE)</f>
        <v>3021956</v>
      </c>
      <c r="L25" s="109">
        <f>VLOOKUP($A25,modello_la_min!$D:$U,14,FALSE)</f>
        <v>830630</v>
      </c>
      <c r="M25" s="109">
        <f>VLOOKUP($A25,modello_la_min!$D:$U,15,FALSE)</f>
        <v>106285</v>
      </c>
      <c r="N25" s="109">
        <f>VLOOKUP($A25,modello_la_min!$D:$U,16,FALSE)</f>
        <v>655267</v>
      </c>
      <c r="O25" s="109">
        <f>VLOOKUP($A25,modello_la_min!$D:$U,17,FALSE)</f>
        <v>0</v>
      </c>
      <c r="P25" s="109">
        <f t="shared" si="2"/>
        <v>41201889</v>
      </c>
    </row>
    <row r="26" spans="1:16" ht="19.5" customHeight="1">
      <c r="A26" s="55" t="s">
        <v>254</v>
      </c>
      <c r="B26" s="61" t="s">
        <v>255</v>
      </c>
      <c r="C26" s="109">
        <f>VLOOKUP($A26,modello_la_min!$D:$U,5,FALSE)</f>
        <v>3000</v>
      </c>
      <c r="D26" s="109">
        <f>VLOOKUP($A26,modello_la_min!$D:$U,6,FALSE)</f>
        <v>4035</v>
      </c>
      <c r="E26" s="109">
        <f>VLOOKUP($A26,modello_la_min!$D:$U,7,FALSE)</f>
        <v>3009</v>
      </c>
      <c r="F26" s="109">
        <f>VLOOKUP($A26,modello_la_min!$D:$U,8,FALSE)</f>
        <v>119536</v>
      </c>
      <c r="G26" s="109">
        <f>VLOOKUP($A26,modello_la_min!$D:$U,9,FALSE)</f>
        <v>403174</v>
      </c>
      <c r="H26" s="109">
        <f>VLOOKUP($A26,modello_la_min!$D:$U,10,FALSE)</f>
        <v>1399804</v>
      </c>
      <c r="I26" s="109">
        <f>VLOOKUP($A26,modello_la_min!$D:$U,11,FALSE)</f>
        <v>5455</v>
      </c>
      <c r="J26" s="109">
        <f>VLOOKUP($A26,modello_la_min!$D:$U,12,FALSE)</f>
        <v>70686</v>
      </c>
      <c r="K26" s="109">
        <f>VLOOKUP($A26,modello_la_min!$D:$U,13,FALSE)</f>
        <v>72137</v>
      </c>
      <c r="L26" s="109">
        <f>VLOOKUP($A26,modello_la_min!$D:$U,14,FALSE)</f>
        <v>90064</v>
      </c>
      <c r="M26" s="109">
        <f>VLOOKUP($A26,modello_la_min!$D:$U,15,FALSE)</f>
        <v>5274</v>
      </c>
      <c r="N26" s="109">
        <f>VLOOKUP($A26,modello_la_min!$D:$U,16,FALSE)</f>
        <v>20430</v>
      </c>
      <c r="O26" s="109">
        <f>VLOOKUP($A26,modello_la_min!$D:$U,17,FALSE)</f>
        <v>0</v>
      </c>
      <c r="P26" s="109">
        <f t="shared" si="2"/>
        <v>2196604</v>
      </c>
    </row>
    <row r="27" spans="1:16" ht="19.5" customHeight="1">
      <c r="A27" s="55" t="s">
        <v>266</v>
      </c>
      <c r="B27" s="61" t="s">
        <v>267</v>
      </c>
      <c r="C27" s="109">
        <f>VLOOKUP($A27,modello_la_min!$D:$U,5,FALSE)</f>
        <v>41236</v>
      </c>
      <c r="D27" s="109">
        <f>VLOOKUP($A27,modello_la_min!$D:$U,6,FALSE)</f>
        <v>11600</v>
      </c>
      <c r="E27" s="109">
        <f>VLOOKUP($A27,modello_la_min!$D:$U,7,FALSE)</f>
        <v>6031</v>
      </c>
      <c r="F27" s="109">
        <f>VLOOKUP($A27,modello_la_min!$D:$U,8,FALSE)</f>
        <v>1752069</v>
      </c>
      <c r="G27" s="109">
        <f>VLOOKUP($A27,modello_la_min!$D:$U,9,FALSE)</f>
        <v>1257512</v>
      </c>
      <c r="H27" s="109">
        <f>VLOOKUP($A27,modello_la_min!$D:$U,10,FALSE)</f>
        <v>2230100</v>
      </c>
      <c r="I27" s="109">
        <f>VLOOKUP($A27,modello_la_min!$D:$U,11,FALSE)</f>
        <v>10468</v>
      </c>
      <c r="J27" s="109">
        <f>VLOOKUP($A27,modello_la_min!$D:$U,12,FALSE)</f>
        <v>574470</v>
      </c>
      <c r="K27" s="109">
        <f>VLOOKUP($A27,modello_la_min!$D:$U,13,FALSE)</f>
        <v>183904</v>
      </c>
      <c r="L27" s="109">
        <f>VLOOKUP($A27,modello_la_min!$D:$U,14,FALSE)</f>
        <v>111577</v>
      </c>
      <c r="M27" s="109">
        <f>VLOOKUP($A27,modello_la_min!$D:$U,15,FALSE)</f>
        <v>11729</v>
      </c>
      <c r="N27" s="109">
        <f>VLOOKUP($A27,modello_la_min!$D:$U,16,FALSE)</f>
        <v>37903</v>
      </c>
      <c r="O27" s="109">
        <f>VLOOKUP($A27,modello_la_min!$D:$U,17,FALSE)</f>
        <v>0</v>
      </c>
      <c r="P27" s="109">
        <f t="shared" si="2"/>
        <v>6228599</v>
      </c>
    </row>
    <row r="28" spans="1:16" ht="19.5" customHeight="1">
      <c r="A28" s="55" t="s">
        <v>280</v>
      </c>
      <c r="B28" s="61" t="s">
        <v>281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6" ht="19.5" customHeight="1">
      <c r="A29" s="55" t="s">
        <v>282</v>
      </c>
      <c r="B29" s="61" t="s">
        <v>283</v>
      </c>
      <c r="C29" s="109">
        <f>VLOOKUP($A29,modello_la_min!$D:$U,5,FALSE)</f>
        <v>1299478</v>
      </c>
      <c r="D29" s="109">
        <f>VLOOKUP($A29,modello_la_min!$D:$U,6,FALSE)</f>
        <v>29318</v>
      </c>
      <c r="E29" s="109">
        <f>VLOOKUP($A29,modello_la_min!$D:$U,7,FALSE)</f>
        <v>304346</v>
      </c>
      <c r="F29" s="109">
        <f>VLOOKUP($A29,modello_la_min!$D:$U,8,FALSE)</f>
        <v>12896724</v>
      </c>
      <c r="G29" s="109">
        <f>VLOOKUP($A29,modello_la_min!$D:$U,9,FALSE)</f>
        <v>192311</v>
      </c>
      <c r="H29" s="109">
        <f>VLOOKUP($A29,modello_la_min!$D:$U,10,FALSE)</f>
        <v>1035631</v>
      </c>
      <c r="I29" s="109">
        <f>VLOOKUP($A29,modello_la_min!$D:$U,11,FALSE)</f>
        <v>4111</v>
      </c>
      <c r="J29" s="109">
        <f>VLOOKUP($A29,modello_la_min!$D:$U,12,FALSE)</f>
        <v>64951</v>
      </c>
      <c r="K29" s="109">
        <f>VLOOKUP($A29,modello_la_min!$D:$U,13,FALSE)</f>
        <v>73316</v>
      </c>
      <c r="L29" s="109">
        <f>VLOOKUP($A29,modello_la_min!$D:$U,14,FALSE)</f>
        <v>69649</v>
      </c>
      <c r="M29" s="109">
        <f>VLOOKUP($A29,modello_la_min!$D:$U,15,FALSE)</f>
        <v>4376</v>
      </c>
      <c r="N29" s="109">
        <f>VLOOKUP($A29,modello_la_min!$D:$U,16,FALSE)</f>
        <v>16924</v>
      </c>
      <c r="O29" s="109">
        <f>VLOOKUP($A29,modello_la_min!$D:$U,17,FALSE)</f>
        <v>0</v>
      </c>
      <c r="P29" s="109">
        <f t="shared" si="2"/>
        <v>15991135</v>
      </c>
    </row>
    <row r="30" spans="1:17" ht="19.5" customHeight="1">
      <c r="A30" s="56">
        <v>29999</v>
      </c>
      <c r="B30" s="57" t="s">
        <v>284</v>
      </c>
      <c r="C30" s="137">
        <f>SUM(C18:C29)</f>
        <v>43582284</v>
      </c>
      <c r="D30" s="137">
        <f aca="true" t="shared" si="3" ref="D30:P30">SUM(D18:D29)</f>
        <v>448119</v>
      </c>
      <c r="E30" s="137">
        <f t="shared" si="3"/>
        <v>3063320</v>
      </c>
      <c r="F30" s="137">
        <f t="shared" si="3"/>
        <v>28683569</v>
      </c>
      <c r="G30" s="137">
        <f t="shared" si="3"/>
        <v>17672423</v>
      </c>
      <c r="H30" s="137">
        <f t="shared" si="3"/>
        <v>60794372</v>
      </c>
      <c r="I30" s="137">
        <f t="shared" si="3"/>
        <v>272837</v>
      </c>
      <c r="J30" s="137">
        <f t="shared" si="3"/>
        <v>8300804</v>
      </c>
      <c r="K30" s="137">
        <f t="shared" si="3"/>
        <v>7043796</v>
      </c>
      <c r="L30" s="137">
        <f t="shared" si="3"/>
        <v>3155372</v>
      </c>
      <c r="M30" s="137">
        <f t="shared" si="3"/>
        <v>302924</v>
      </c>
      <c r="N30" s="137">
        <f t="shared" si="3"/>
        <v>1302047</v>
      </c>
      <c r="O30" s="137">
        <f t="shared" si="3"/>
        <v>0</v>
      </c>
      <c r="P30" s="137">
        <f t="shared" si="3"/>
        <v>174621867</v>
      </c>
      <c r="Q30" s="140">
        <f>P30/P$41</f>
        <v>0.409162895360902</v>
      </c>
    </row>
    <row r="31" spans="1:16" ht="19.5" customHeight="1">
      <c r="A31" s="55" t="s">
        <v>286</v>
      </c>
      <c r="B31" s="61" t="s">
        <v>287</v>
      </c>
      <c r="C31" s="109">
        <f>VLOOKUP($A31,modello_la_min!$D:$U,5,FALSE)</f>
        <v>2679182</v>
      </c>
      <c r="D31" s="109">
        <f>VLOOKUP($A31,modello_la_min!$D:$U,6,FALSE)</f>
        <v>143800</v>
      </c>
      <c r="E31" s="109">
        <f>VLOOKUP($A31,modello_la_min!$D:$U,7,FALSE)</f>
        <v>141366</v>
      </c>
      <c r="F31" s="109">
        <f>VLOOKUP($A31,modello_la_min!$D:$U,8,FALSE)</f>
        <v>1511424</v>
      </c>
      <c r="G31" s="109">
        <f>VLOOKUP($A31,modello_la_min!$D:$U,9,FALSE)</f>
        <v>4442528</v>
      </c>
      <c r="H31" s="109">
        <f>VLOOKUP($A31,modello_la_min!$D:$U,10,FALSE)</f>
        <v>14598478</v>
      </c>
      <c r="I31" s="109">
        <f>VLOOKUP($A31,modello_la_min!$D:$U,11,FALSE)</f>
        <v>67159</v>
      </c>
      <c r="J31" s="109">
        <f>VLOOKUP($A31,modello_la_min!$D:$U,12,FALSE)</f>
        <v>3289775</v>
      </c>
      <c r="K31" s="109">
        <f>VLOOKUP($A31,modello_la_min!$D:$U,13,FALSE)</f>
        <v>1365046</v>
      </c>
      <c r="L31" s="109">
        <f>VLOOKUP($A31,modello_la_min!$D:$U,14,FALSE)</f>
        <v>850815</v>
      </c>
      <c r="M31" s="109">
        <f>VLOOKUP($A31,modello_la_min!$D:$U,15,FALSE)</f>
        <v>77126</v>
      </c>
      <c r="N31" s="109">
        <f>VLOOKUP($A31,modello_la_min!$D:$U,16,FALSE)</f>
        <v>246473</v>
      </c>
      <c r="O31" s="109">
        <f>VLOOKUP($A31,modello_la_min!$D:$U,17,FALSE)</f>
        <v>0</v>
      </c>
      <c r="P31" s="109">
        <f aca="true" t="shared" si="4" ref="P31:P40">SUM(C31:O31)</f>
        <v>29413172</v>
      </c>
    </row>
    <row r="32" spans="1:16" ht="19.5" customHeight="1">
      <c r="A32" s="55" t="s">
        <v>296</v>
      </c>
      <c r="B32" s="61" t="s">
        <v>297</v>
      </c>
      <c r="C32" s="109">
        <f>VLOOKUP($A32,modello_la_min!$D:$U,5,FALSE)</f>
        <v>26711822</v>
      </c>
      <c r="D32" s="109">
        <f>VLOOKUP($A32,modello_la_min!$D:$U,6,FALSE)</f>
        <v>716084</v>
      </c>
      <c r="E32" s="109">
        <f>VLOOKUP($A32,modello_la_min!$D:$U,7,FALSE)</f>
        <v>397710</v>
      </c>
      <c r="F32" s="109">
        <f>VLOOKUP($A32,modello_la_min!$D:$U,8,FALSE)</f>
        <v>12448683</v>
      </c>
      <c r="G32" s="109">
        <f>VLOOKUP($A32,modello_la_min!$D:$U,9,FALSE)</f>
        <v>29081178</v>
      </c>
      <c r="H32" s="109">
        <f>VLOOKUP($A32,modello_la_min!$D:$U,10,FALSE)</f>
        <v>104036398</v>
      </c>
      <c r="I32" s="109">
        <f>VLOOKUP($A32,modello_la_min!$D:$U,11,FALSE)</f>
        <v>440148</v>
      </c>
      <c r="J32" s="109">
        <f>VLOOKUP($A32,modello_la_min!$D:$U,12,FALSE)</f>
        <v>15167374</v>
      </c>
      <c r="K32" s="109">
        <f>VLOOKUP($A32,modello_la_min!$D:$U,13,FALSE)</f>
        <v>6035357</v>
      </c>
      <c r="L32" s="109">
        <f>VLOOKUP($A32,modello_la_min!$D:$U,14,FALSE)</f>
        <v>5317354</v>
      </c>
      <c r="M32" s="109">
        <f>VLOOKUP($A32,modello_la_min!$D:$U,15,FALSE)</f>
        <v>474439</v>
      </c>
      <c r="N32" s="109">
        <f>VLOOKUP($A32,modello_la_min!$D:$U,16,FALSE)</f>
        <v>1608468</v>
      </c>
      <c r="O32" s="109">
        <f>VLOOKUP($A32,modello_la_min!$D:$U,17,FALSE)</f>
        <v>0</v>
      </c>
      <c r="P32" s="109">
        <f t="shared" si="4"/>
        <v>202435015</v>
      </c>
    </row>
    <row r="33" spans="1:16" ht="19.5" customHeight="1">
      <c r="A33" s="55" t="s">
        <v>308</v>
      </c>
      <c r="B33" s="61" t="s">
        <v>309</v>
      </c>
      <c r="C33" s="109">
        <f>VLOOKUP($A33,modello_la_min!$D:$U,5,FALSE)</f>
        <v>0</v>
      </c>
      <c r="D33" s="109">
        <f>VLOOKUP($A33,modello_la_min!$D:$U,6,FALSE)</f>
        <v>0</v>
      </c>
      <c r="E33" s="109">
        <f>VLOOKUP($A33,modello_la_min!$D:$U,7,FALSE)</f>
        <v>0</v>
      </c>
      <c r="F33" s="109">
        <f>VLOOKUP($A33,modello_la_min!$D:$U,8,FALSE)</f>
        <v>0</v>
      </c>
      <c r="G33" s="109">
        <f>VLOOKUP($A33,modello_la_min!$D:$U,9,FALSE)</f>
        <v>0</v>
      </c>
      <c r="H33" s="109">
        <f>VLOOKUP($A33,modello_la_min!$D:$U,10,FALSE)</f>
        <v>0</v>
      </c>
      <c r="I33" s="109">
        <f>VLOOKUP($A33,modello_la_min!$D:$U,11,FALSE)</f>
        <v>0</v>
      </c>
      <c r="J33" s="109">
        <f>VLOOKUP($A33,modello_la_min!$D:$U,12,FALSE)</f>
        <v>0</v>
      </c>
      <c r="K33" s="109">
        <f>VLOOKUP($A33,modello_la_min!$D:$U,13,FALSE)</f>
        <v>0</v>
      </c>
      <c r="L33" s="109">
        <f>VLOOKUP($A33,modello_la_min!$D:$U,14,FALSE)</f>
        <v>0</v>
      </c>
      <c r="M33" s="109">
        <f>VLOOKUP($A33,modello_la_min!$D:$U,15,FALSE)</f>
        <v>0</v>
      </c>
      <c r="N33" s="109">
        <f>VLOOKUP($A33,modello_la_min!$D:$U,16,FALSE)</f>
        <v>0</v>
      </c>
      <c r="O33" s="109">
        <f>VLOOKUP($A33,modello_la_min!$D:$U,17,FALSE)</f>
        <v>0</v>
      </c>
      <c r="P33" s="109">
        <f t="shared" si="4"/>
        <v>0</v>
      </c>
    </row>
    <row r="34" spans="1:16" ht="19.5" customHeight="1">
      <c r="A34" s="55" t="s">
        <v>310</v>
      </c>
      <c r="B34" s="61" t="s">
        <v>311</v>
      </c>
      <c r="C34" s="109">
        <f>VLOOKUP($A34,modello_la_min!$D:$U,5,FALSE)</f>
        <v>314991</v>
      </c>
      <c r="D34" s="109">
        <f>VLOOKUP($A34,modello_la_min!$D:$U,6,FALSE)</f>
        <v>38521</v>
      </c>
      <c r="E34" s="109">
        <f>VLOOKUP($A34,modello_la_min!$D:$U,7,FALSE)</f>
        <v>8111</v>
      </c>
      <c r="F34" s="109">
        <f>VLOOKUP($A34,modello_la_min!$D:$U,8,FALSE)</f>
        <v>87386</v>
      </c>
      <c r="G34" s="109">
        <f>VLOOKUP($A34,modello_la_min!$D:$U,9,FALSE)</f>
        <v>1053936</v>
      </c>
      <c r="H34" s="109">
        <f>VLOOKUP($A34,modello_la_min!$D:$U,10,FALSE)</f>
        <v>2828816</v>
      </c>
      <c r="I34" s="109">
        <f>VLOOKUP($A34,modello_la_min!$D:$U,11,FALSE)</f>
        <v>13559</v>
      </c>
      <c r="J34" s="109">
        <f>VLOOKUP($A34,modello_la_min!$D:$U,12,FALSE)</f>
        <v>853778</v>
      </c>
      <c r="K34" s="109">
        <f>VLOOKUP($A34,modello_la_min!$D:$U,13,FALSE)</f>
        <v>216222</v>
      </c>
      <c r="L34" s="109">
        <f>VLOOKUP($A34,modello_la_min!$D:$U,14,FALSE)</f>
        <v>135669</v>
      </c>
      <c r="M34" s="109">
        <f>VLOOKUP($A34,modello_la_min!$D:$U,15,FALSE)</f>
        <v>16407</v>
      </c>
      <c r="N34" s="109">
        <f>VLOOKUP($A34,modello_la_min!$D:$U,16,FALSE)</f>
        <v>48845</v>
      </c>
      <c r="O34" s="109">
        <f>VLOOKUP($A34,modello_la_min!$D:$U,17,FALSE)</f>
        <v>0</v>
      </c>
      <c r="P34" s="109">
        <f t="shared" si="4"/>
        <v>5616241</v>
      </c>
    </row>
    <row r="35" spans="1:16" ht="19.5" customHeight="1">
      <c r="A35" s="55" t="s">
        <v>312</v>
      </c>
      <c r="B35" s="61" t="s">
        <v>313</v>
      </c>
      <c r="C35" s="109">
        <f>VLOOKUP($A35,modello_la_min!$D:$U,5,FALSE)</f>
        <v>0</v>
      </c>
      <c r="D35" s="109">
        <f>VLOOKUP($A35,modello_la_min!$D:$U,6,FALSE)</f>
        <v>0</v>
      </c>
      <c r="E35" s="109">
        <f>VLOOKUP($A35,modello_la_min!$D:$U,7,FALSE)</f>
        <v>0</v>
      </c>
      <c r="F35" s="109">
        <f>VLOOKUP($A35,modello_la_min!$D:$U,8,FALSE)</f>
        <v>0</v>
      </c>
      <c r="G35" s="109">
        <f>VLOOKUP($A35,modello_la_min!$D:$U,9,FALSE)</f>
        <v>0</v>
      </c>
      <c r="H35" s="109">
        <f>VLOOKUP($A35,modello_la_min!$D:$U,10,FALSE)</f>
        <v>0</v>
      </c>
      <c r="I35" s="109">
        <f>VLOOKUP($A35,modello_la_min!$D:$U,11,FALSE)</f>
        <v>0</v>
      </c>
      <c r="J35" s="109">
        <f>VLOOKUP($A35,modello_la_min!$D:$U,12,FALSE)</f>
        <v>0</v>
      </c>
      <c r="K35" s="109">
        <f>VLOOKUP($A35,modello_la_min!$D:$U,13,FALSE)</f>
        <v>0</v>
      </c>
      <c r="L35" s="109">
        <f>VLOOKUP($A35,modello_la_min!$D:$U,14,FALSE)</f>
        <v>0</v>
      </c>
      <c r="M35" s="109">
        <f>VLOOKUP($A35,modello_la_min!$D:$U,15,FALSE)</f>
        <v>0</v>
      </c>
      <c r="N35" s="109">
        <f>VLOOKUP($A35,modello_la_min!$D:$U,16,FALSE)</f>
        <v>0</v>
      </c>
      <c r="O35" s="109">
        <f>VLOOKUP($A35,modello_la_min!$D:$U,17,FALSE)</f>
        <v>0</v>
      </c>
      <c r="P35" s="109">
        <f t="shared" si="4"/>
        <v>0</v>
      </c>
    </row>
    <row r="36" spans="1:16" ht="19.5" customHeight="1">
      <c r="A36" s="55" t="s">
        <v>314</v>
      </c>
      <c r="B36" s="61" t="s">
        <v>315</v>
      </c>
      <c r="C36" s="109">
        <f>VLOOKUP($A36,modello_la_min!$D:$U,5,FALSE)</f>
        <v>3496997</v>
      </c>
      <c r="D36" s="109">
        <f>VLOOKUP($A36,modello_la_min!$D:$U,6,FALSE)</f>
        <v>4756</v>
      </c>
      <c r="E36" s="109">
        <f>VLOOKUP($A36,modello_la_min!$D:$U,7,FALSE)</f>
        <v>51769</v>
      </c>
      <c r="F36" s="109">
        <f>VLOOKUP($A36,modello_la_min!$D:$U,8,FALSE)</f>
        <v>483041</v>
      </c>
      <c r="G36" s="109">
        <f>VLOOKUP($A36,modello_la_min!$D:$U,9,FALSE)</f>
        <v>201340</v>
      </c>
      <c r="H36" s="109">
        <f>VLOOKUP($A36,modello_la_min!$D:$U,10,FALSE)</f>
        <v>950012</v>
      </c>
      <c r="I36" s="109">
        <f>VLOOKUP($A36,modello_la_min!$D:$U,11,FALSE)</f>
        <v>3726</v>
      </c>
      <c r="J36" s="109">
        <f>VLOOKUP($A36,modello_la_min!$D:$U,12,FALSE)</f>
        <v>73874</v>
      </c>
      <c r="K36" s="109">
        <f>VLOOKUP($A36,modello_la_min!$D:$U,13,FALSE)</f>
        <v>33674</v>
      </c>
      <c r="L36" s="109">
        <f>VLOOKUP($A36,modello_la_min!$D:$U,14,FALSE)</f>
        <v>30699</v>
      </c>
      <c r="M36" s="109">
        <f>VLOOKUP($A36,modello_la_min!$D:$U,15,FALSE)</f>
        <v>3917</v>
      </c>
      <c r="N36" s="109">
        <f>VLOOKUP($A36,modello_la_min!$D:$U,16,FALSE)</f>
        <v>13811</v>
      </c>
      <c r="O36" s="109">
        <f>VLOOKUP($A36,modello_la_min!$D:$U,17,FALSE)</f>
        <v>0</v>
      </c>
      <c r="P36" s="109">
        <f t="shared" si="4"/>
        <v>5347616</v>
      </c>
    </row>
    <row r="37" spans="1:16" ht="19.5" customHeight="1">
      <c r="A37" s="55" t="s">
        <v>316</v>
      </c>
      <c r="B37" s="61" t="s">
        <v>317</v>
      </c>
      <c r="C37" s="109">
        <f>VLOOKUP($A37,modello_la_min!$D:$U,5,FALSE)</f>
        <v>0</v>
      </c>
      <c r="D37" s="109">
        <f>VLOOKUP($A37,modello_la_min!$D:$U,6,FALSE)</f>
        <v>0</v>
      </c>
      <c r="E37" s="109">
        <f>VLOOKUP($A37,modello_la_min!$D:$U,7,FALSE)</f>
        <v>0</v>
      </c>
      <c r="F37" s="109">
        <f>VLOOKUP($A37,modello_la_min!$D:$U,8,FALSE)</f>
        <v>0</v>
      </c>
      <c r="G37" s="109">
        <f>VLOOKUP($A37,modello_la_min!$D:$U,9,FALSE)</f>
        <v>0</v>
      </c>
      <c r="H37" s="109">
        <f>VLOOKUP($A37,modello_la_min!$D:$U,10,FALSE)</f>
        <v>0</v>
      </c>
      <c r="I37" s="109">
        <f>VLOOKUP($A37,modello_la_min!$D:$U,11,FALSE)</f>
        <v>0</v>
      </c>
      <c r="J37" s="109">
        <f>VLOOKUP($A37,modello_la_min!$D:$U,12,FALSE)</f>
        <v>0</v>
      </c>
      <c r="K37" s="109">
        <f>VLOOKUP($A37,modello_la_min!$D:$U,13,FALSE)</f>
        <v>0</v>
      </c>
      <c r="L37" s="109">
        <f>VLOOKUP($A37,modello_la_min!$D:$U,14,FALSE)</f>
        <v>0</v>
      </c>
      <c r="M37" s="109">
        <f>VLOOKUP($A37,modello_la_min!$D:$U,15,FALSE)</f>
        <v>0</v>
      </c>
      <c r="N37" s="109">
        <f>VLOOKUP($A37,modello_la_min!$D:$U,16,FALSE)</f>
        <v>0</v>
      </c>
      <c r="O37" s="109">
        <f>VLOOKUP($A37,modello_la_min!$D:$U,17,FALSE)</f>
        <v>0</v>
      </c>
      <c r="P37" s="109">
        <f t="shared" si="4"/>
        <v>0</v>
      </c>
    </row>
    <row r="38" spans="1:16" ht="14.25">
      <c r="A38" s="55" t="s">
        <v>318</v>
      </c>
      <c r="B38" s="61" t="s">
        <v>319</v>
      </c>
      <c r="C38" s="109">
        <f>VLOOKUP($A38,modello_la_min!$D:$U,5,FALSE)</f>
        <v>0</v>
      </c>
      <c r="D38" s="109">
        <f>VLOOKUP($A38,modello_la_min!$D:$U,6,FALSE)</f>
        <v>0</v>
      </c>
      <c r="E38" s="109">
        <f>VLOOKUP($A38,modello_la_min!$D:$U,7,FALSE)</f>
        <v>0</v>
      </c>
      <c r="F38" s="109">
        <f>VLOOKUP($A38,modello_la_min!$D:$U,8,FALSE)</f>
        <v>0</v>
      </c>
      <c r="G38" s="109">
        <f>VLOOKUP($A38,modello_la_min!$D:$U,9,FALSE)</f>
        <v>0</v>
      </c>
      <c r="H38" s="109">
        <f>VLOOKUP($A38,modello_la_min!$D:$U,10,FALSE)</f>
        <v>0</v>
      </c>
      <c r="I38" s="109">
        <f>VLOOKUP($A38,modello_la_min!$D:$U,11,FALSE)</f>
        <v>0</v>
      </c>
      <c r="J38" s="109">
        <f>VLOOKUP($A38,modello_la_min!$D:$U,12,FALSE)</f>
        <v>0</v>
      </c>
      <c r="K38" s="109">
        <f>VLOOKUP($A38,modello_la_min!$D:$U,13,FALSE)</f>
        <v>0</v>
      </c>
      <c r="L38" s="109">
        <f>VLOOKUP($A38,modello_la_min!$D:$U,14,FALSE)</f>
        <v>0</v>
      </c>
      <c r="M38" s="109">
        <f>VLOOKUP($A38,modello_la_min!$D:$U,15,FALSE)</f>
        <v>0</v>
      </c>
      <c r="N38" s="109">
        <f>VLOOKUP($A38,modello_la_min!$D:$U,16,FALSE)</f>
        <v>0</v>
      </c>
      <c r="O38" s="109">
        <f>VLOOKUP($A38,modello_la_min!$D:$U,17,FALSE)</f>
        <v>0</v>
      </c>
      <c r="P38" s="109">
        <f t="shared" si="4"/>
        <v>0</v>
      </c>
    </row>
    <row r="39" spans="1:17" ht="15.75">
      <c r="A39" s="56">
        <v>39999</v>
      </c>
      <c r="B39" s="57" t="s">
        <v>320</v>
      </c>
      <c r="C39" s="138">
        <f aca="true" t="shared" si="5" ref="C39:P39">SUM(C31:C38)</f>
        <v>33202992</v>
      </c>
      <c r="D39" s="138">
        <f t="shared" si="5"/>
        <v>903161</v>
      </c>
      <c r="E39" s="138">
        <f t="shared" si="5"/>
        <v>598956</v>
      </c>
      <c r="F39" s="138">
        <f t="shared" si="5"/>
        <v>14530534</v>
      </c>
      <c r="G39" s="138">
        <f t="shared" si="5"/>
        <v>34778982</v>
      </c>
      <c r="H39" s="138">
        <f t="shared" si="5"/>
        <v>122413704</v>
      </c>
      <c r="I39" s="138">
        <f t="shared" si="5"/>
        <v>524592</v>
      </c>
      <c r="J39" s="138">
        <f t="shared" si="5"/>
        <v>19384801</v>
      </c>
      <c r="K39" s="138">
        <f t="shared" si="5"/>
        <v>7650299</v>
      </c>
      <c r="L39" s="138">
        <f t="shared" si="5"/>
        <v>6334537</v>
      </c>
      <c r="M39" s="138">
        <f t="shared" si="5"/>
        <v>571889</v>
      </c>
      <c r="N39" s="138">
        <f t="shared" si="5"/>
        <v>1917597</v>
      </c>
      <c r="O39" s="138">
        <f t="shared" si="5"/>
        <v>0</v>
      </c>
      <c r="P39" s="138">
        <f t="shared" si="5"/>
        <v>242812044</v>
      </c>
      <c r="Q39" s="140">
        <f>P39/P$41</f>
        <v>0.5689417978307306</v>
      </c>
    </row>
    <row r="40" spans="1:17" ht="15.75">
      <c r="A40" s="56" t="s">
        <v>321</v>
      </c>
      <c r="B40" s="57" t="s">
        <v>322</v>
      </c>
      <c r="C40" s="138">
        <f>VLOOKUP($A40,modello_la_min!$D:$U,5,FALSE)</f>
        <v>0</v>
      </c>
      <c r="D40" s="138">
        <f>VLOOKUP($A40,modello_la_min!$D:$U,6,FALSE)</f>
        <v>0</v>
      </c>
      <c r="E40" s="138">
        <f>VLOOKUP($A40,modello_la_min!$D:$U,7,FALSE)</f>
        <v>0</v>
      </c>
      <c r="F40" s="138">
        <f>VLOOKUP($A40,modello_la_min!$D:$U,8,FALSE)</f>
        <v>0</v>
      </c>
      <c r="G40" s="138">
        <f>VLOOKUP($A40,modello_la_min!$D:$U,9,FALSE)</f>
        <v>0</v>
      </c>
      <c r="H40" s="138">
        <f>VLOOKUP($A40,modello_la_min!$D:$U,10,FALSE)</f>
        <v>0</v>
      </c>
      <c r="I40" s="138">
        <f>VLOOKUP($A40,modello_la_min!$D:$U,11,FALSE)</f>
        <v>0</v>
      </c>
      <c r="J40" s="138">
        <f>VLOOKUP($A40,modello_la_min!$D:$U,12,FALSE)</f>
        <v>0</v>
      </c>
      <c r="K40" s="138">
        <f>VLOOKUP($A40,modello_la_min!$D:$U,13,FALSE)</f>
        <v>0</v>
      </c>
      <c r="L40" s="138">
        <f>VLOOKUP($A40,modello_la_min!$D:$U,14,FALSE)</f>
        <v>0</v>
      </c>
      <c r="M40" s="138">
        <f>VLOOKUP($A40,modello_la_min!$D:$U,15,FALSE)</f>
        <v>0</v>
      </c>
      <c r="N40" s="138">
        <f>VLOOKUP($A40,modello_la_min!$D:$U,16,FALSE)</f>
        <v>0</v>
      </c>
      <c r="O40" s="138">
        <f>VLOOKUP($A40,modello_la_min!$D:$U,17,FALSE)</f>
        <v>0</v>
      </c>
      <c r="P40" s="138">
        <f t="shared" si="4"/>
        <v>0</v>
      </c>
      <c r="Q40" s="140">
        <f>P40/P$41</f>
        <v>0</v>
      </c>
    </row>
    <row r="41" spans="1:17" ht="15.75">
      <c r="A41" s="58">
        <v>49999</v>
      </c>
      <c r="B41" s="59" t="s">
        <v>323</v>
      </c>
      <c r="C41" s="586">
        <f>C40+C39+C30+C17</f>
        <v>78503840</v>
      </c>
      <c r="D41" s="586">
        <f aca="true" t="shared" si="6" ref="D41:P41">D40+D39+D30+D17</f>
        <v>1415028</v>
      </c>
      <c r="E41" s="586">
        <f t="shared" si="6"/>
        <v>3702361</v>
      </c>
      <c r="F41" s="586">
        <f t="shared" si="6"/>
        <v>44199883</v>
      </c>
      <c r="G41" s="586">
        <f t="shared" si="6"/>
        <v>53411507</v>
      </c>
      <c r="H41" s="586">
        <f t="shared" si="6"/>
        <v>187288060</v>
      </c>
      <c r="I41" s="586">
        <f t="shared" si="6"/>
        <v>809988</v>
      </c>
      <c r="J41" s="586">
        <f t="shared" si="6"/>
        <v>28160111</v>
      </c>
      <c r="K41" s="586">
        <f t="shared" si="6"/>
        <v>15468269</v>
      </c>
      <c r="L41" s="586">
        <f t="shared" si="6"/>
        <v>9659665</v>
      </c>
      <c r="M41" s="586">
        <f t="shared" si="6"/>
        <v>887905</v>
      </c>
      <c r="N41" s="586">
        <f t="shared" si="6"/>
        <v>3271737</v>
      </c>
      <c r="O41" s="586">
        <f t="shared" si="6"/>
        <v>0</v>
      </c>
      <c r="P41" s="586">
        <f t="shared" si="6"/>
        <v>426778354</v>
      </c>
      <c r="Q41" s="140">
        <f>P41/P$41</f>
        <v>1</v>
      </c>
    </row>
    <row r="42" spans="3:16" ht="12.75">
      <c r="C42" s="139">
        <f>modello_la_min!H126</f>
        <v>78503840</v>
      </c>
      <c r="D42" s="139">
        <f>modello_la_min!I126</f>
        <v>1415028</v>
      </c>
      <c r="E42" s="139">
        <f>modello_la_min!J126</f>
        <v>3702361</v>
      </c>
      <c r="F42" s="139">
        <f>modello_la_min!K126</f>
        <v>44199883</v>
      </c>
      <c r="G42" s="139">
        <f>modello_la_min!L126</f>
        <v>53411507</v>
      </c>
      <c r="H42" s="139">
        <f>modello_la_min!M126</f>
        <v>187288060</v>
      </c>
      <c r="I42" s="139">
        <f>modello_la_min!N126</f>
        <v>809988</v>
      </c>
      <c r="J42" s="139">
        <f>modello_la_min!O126</f>
        <v>28160111</v>
      </c>
      <c r="K42" s="139">
        <f>modello_la_min!P126</f>
        <v>15468269</v>
      </c>
      <c r="L42" s="139">
        <f>modello_la_min!Q126</f>
        <v>9659665</v>
      </c>
      <c r="M42" s="139">
        <f>modello_la_min!R126</f>
        <v>887905</v>
      </c>
      <c r="N42" s="139">
        <f>modello_la_min!S126</f>
        <v>3271737</v>
      </c>
      <c r="O42" s="139">
        <f>modello_la_min!T126</f>
        <v>0</v>
      </c>
      <c r="P42" s="139">
        <f>modello_la_min!U126</f>
        <v>426778354</v>
      </c>
    </row>
  </sheetData>
  <sheetProtection password="A01C" sheet="1"/>
  <mergeCells count="14">
    <mergeCell ref="E7:G7"/>
    <mergeCell ref="H7:K7"/>
    <mergeCell ref="L7:L8"/>
    <mergeCell ref="M7:M8"/>
    <mergeCell ref="Q7:Q8"/>
    <mergeCell ref="A1:L1"/>
    <mergeCell ref="N7:N8"/>
    <mergeCell ref="O7:O8"/>
    <mergeCell ref="P7:P8"/>
    <mergeCell ref="B2:F2"/>
    <mergeCell ref="H2:M2"/>
    <mergeCell ref="A7:A8"/>
    <mergeCell ref="B7:B8"/>
    <mergeCell ref="C7:D7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Genovese Gaetano Giuseppe</cp:lastModifiedBy>
  <dcterms:created xsi:type="dcterms:W3CDTF">2019-04-16T09:30:16Z</dcterms:created>
  <dcterms:modified xsi:type="dcterms:W3CDTF">2021-07-25T11:10:16Z</dcterms:modified>
  <cp:category/>
  <cp:version/>
  <cp:contentType/>
  <cp:contentStatus/>
</cp:coreProperties>
</file>