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.centolanza\Desktop\"/>
    </mc:Choice>
  </mc:AlternateContent>
  <xr:revisionPtr revIDLastSave="0" documentId="8_{A1BA1DA4-AC9B-49BC-B656-FD01D5D4B91E}" xr6:coauthVersionLast="36" xr6:coauthVersionMax="36" xr10:uidLastSave="{00000000-0000-0000-0000-000000000000}"/>
  <bookViews>
    <workbookView xWindow="0" yWindow="0" windowWidth="25200" windowHeight="11775" xr2:uid="{3F91411F-9C33-4EBF-8B63-25CC2B3E32F4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C58" i="1"/>
  <c r="O57" i="1"/>
  <c r="G57" i="1"/>
  <c r="R23" i="1" s="1"/>
  <c r="P55" i="1"/>
  <c r="E55" i="1"/>
  <c r="Q58" i="1" s="1"/>
  <c r="D55" i="1"/>
  <c r="C55" i="1"/>
  <c r="E54" i="1"/>
  <c r="P53" i="1"/>
  <c r="E51" i="1"/>
  <c r="D51" i="1"/>
  <c r="D54" i="1" s="1"/>
  <c r="P40" i="1" s="1"/>
  <c r="C51" i="1"/>
  <c r="C54" i="1" s="1"/>
  <c r="P47" i="1"/>
  <c r="E45" i="1"/>
  <c r="D45" i="1"/>
  <c r="C45" i="1"/>
  <c r="E42" i="1"/>
  <c r="D42" i="1"/>
  <c r="C42" i="1"/>
  <c r="P18" i="1" s="1"/>
  <c r="Q40" i="1"/>
  <c r="P39" i="1"/>
  <c r="O39" i="1"/>
  <c r="E39" i="1"/>
  <c r="D39" i="1"/>
  <c r="C39" i="1"/>
  <c r="P37" i="1"/>
  <c r="N37" i="1"/>
  <c r="N55" i="1" s="1"/>
  <c r="P36" i="1"/>
  <c r="E36" i="1"/>
  <c r="D36" i="1"/>
  <c r="C36" i="1"/>
  <c r="P16" i="1" s="1"/>
  <c r="P35" i="1"/>
  <c r="O35" i="1"/>
  <c r="O53" i="1" s="1"/>
  <c r="P34" i="1"/>
  <c r="P33" i="1"/>
  <c r="N33" i="1"/>
  <c r="N51" i="1" s="1"/>
  <c r="E33" i="1"/>
  <c r="D33" i="1"/>
  <c r="C33" i="1"/>
  <c r="P32" i="1"/>
  <c r="P31" i="1"/>
  <c r="P30" i="1"/>
  <c r="E30" i="1"/>
  <c r="D30" i="1"/>
  <c r="C30" i="1"/>
  <c r="P14" i="1" s="1"/>
  <c r="P28" i="1"/>
  <c r="E27" i="1"/>
  <c r="D27" i="1"/>
  <c r="C27" i="1"/>
  <c r="N25" i="1"/>
  <c r="N43" i="1" s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E24" i="1"/>
  <c r="D24" i="1"/>
  <c r="C24" i="1"/>
  <c r="P12" i="1" s="1"/>
  <c r="Q23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P21" i="1"/>
  <c r="O21" i="1"/>
  <c r="N21" i="1"/>
  <c r="N39" i="1" s="1"/>
  <c r="N57" i="1" s="1"/>
  <c r="E21" i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O18" i="1"/>
  <c r="O36" i="1" s="1"/>
  <c r="O54" i="1" s="1"/>
  <c r="N18" i="1"/>
  <c r="N36" i="1" s="1"/>
  <c r="N54" i="1" s="1"/>
  <c r="E18" i="1"/>
  <c r="D18" i="1"/>
  <c r="C18" i="1"/>
  <c r="P17" i="1"/>
  <c r="O17" i="1"/>
  <c r="N17" i="1"/>
  <c r="N35" i="1" s="1"/>
  <c r="N53" i="1" s="1"/>
  <c r="O16" i="1"/>
  <c r="O34" i="1" s="1"/>
  <c r="O52" i="1" s="1"/>
  <c r="N16" i="1"/>
  <c r="N34" i="1" s="1"/>
  <c r="N52" i="1" s="1"/>
  <c r="P15" i="1"/>
  <c r="O15" i="1"/>
  <c r="O33" i="1" s="1"/>
  <c r="O51" i="1" s="1"/>
  <c r="N15" i="1"/>
  <c r="E15" i="1"/>
  <c r="D15" i="1"/>
  <c r="P27" i="1" s="1"/>
  <c r="C15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O12" i="1"/>
  <c r="O30" i="1" s="1"/>
  <c r="O48" i="1" s="1"/>
  <c r="N12" i="1"/>
  <c r="N30" i="1" s="1"/>
  <c r="N48" i="1" s="1"/>
  <c r="E12" i="1"/>
  <c r="P44" i="1" s="1"/>
  <c r="D12" i="1"/>
  <c r="P26" i="1" s="1"/>
  <c r="C12" i="1"/>
  <c r="P8" i="1" s="1"/>
  <c r="P11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C10" i="1"/>
  <c r="G9" i="1" s="1"/>
  <c r="R7" i="1" s="1"/>
  <c r="P9" i="1"/>
  <c r="O9" i="1"/>
  <c r="O27" i="1" s="1"/>
  <c r="O45" i="1" s="1"/>
  <c r="N9" i="1"/>
  <c r="N27" i="1" s="1"/>
  <c r="N45" i="1" s="1"/>
  <c r="E9" i="1"/>
  <c r="D9" i="1"/>
  <c r="P25" i="1" s="1"/>
  <c r="C9" i="1"/>
  <c r="O8" i="1"/>
  <c r="O26" i="1" s="1"/>
  <c r="O44" i="1" s="1"/>
  <c r="N8" i="1"/>
  <c r="N26" i="1" s="1"/>
  <c r="N44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P7" i="1"/>
  <c r="O7" i="1"/>
  <c r="O25" i="1" s="1"/>
  <c r="O43" i="1" s="1"/>
  <c r="N7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7" i="1"/>
  <c r="E7" i="1"/>
  <c r="Q42" i="1" s="1"/>
  <c r="D7" i="1"/>
  <c r="Q24" i="1" s="1"/>
  <c r="C7" i="1"/>
  <c r="G6" i="1" s="1"/>
  <c r="R6" i="1" s="1"/>
  <c r="Q6" i="1"/>
  <c r="P6" i="1"/>
  <c r="O6" i="1"/>
  <c r="O24" i="1" s="1"/>
  <c r="O42" i="1" s="1"/>
  <c r="N6" i="1"/>
  <c r="N24" i="1" s="1"/>
  <c r="N42" i="1" s="1"/>
  <c r="M6" i="1"/>
  <c r="L6" i="1"/>
  <c r="I6" i="1"/>
  <c r="R42" i="1" s="1"/>
  <c r="E6" i="1"/>
  <c r="P42" i="1" s="1"/>
  <c r="D6" i="1"/>
  <c r="P24" i="1" s="1"/>
  <c r="C6" i="1"/>
  <c r="I4" i="1"/>
  <c r="G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H4" i="1" s="1"/>
  <c r="C4" i="1"/>
  <c r="B2" i="1"/>
  <c r="A1" i="1"/>
  <c r="P22" i="1" l="1"/>
  <c r="G54" i="1"/>
  <c r="R22" i="1" s="1"/>
  <c r="P54" i="1"/>
  <c r="D10" i="1"/>
  <c r="C13" i="1"/>
  <c r="P46" i="1"/>
  <c r="H57" i="1"/>
  <c r="R41" i="1" s="1"/>
  <c r="Q41" i="1"/>
  <c r="E10" i="1"/>
  <c r="P48" i="1"/>
  <c r="P50" i="1"/>
  <c r="P52" i="1"/>
  <c r="I54" i="1"/>
  <c r="R58" i="1" s="1"/>
  <c r="I9" i="1"/>
  <c r="R43" i="1" s="1"/>
  <c r="P51" i="1"/>
  <c r="P43" i="1"/>
  <c r="H54" i="1"/>
  <c r="R40" i="1" s="1"/>
  <c r="Q7" i="1"/>
  <c r="P49" i="1"/>
  <c r="P58" i="1"/>
  <c r="H6" i="1"/>
  <c r="R24" i="1" s="1"/>
  <c r="P45" i="1"/>
  <c r="P57" i="1"/>
  <c r="Q43" i="1" l="1"/>
  <c r="E13" i="1"/>
  <c r="G12" i="1"/>
  <c r="R8" i="1" s="1"/>
  <c r="Q8" i="1"/>
  <c r="C16" i="1"/>
  <c r="H9" i="1"/>
  <c r="R25" i="1" s="1"/>
  <c r="D13" i="1"/>
  <c r="Q25" i="1"/>
  <c r="Q9" i="1" l="1"/>
  <c r="C19" i="1"/>
  <c r="G15" i="1"/>
  <c r="R9" i="1" s="1"/>
  <c r="Q44" i="1"/>
  <c r="E16" i="1"/>
  <c r="I12" i="1"/>
  <c r="R44" i="1" s="1"/>
  <c r="D16" i="1"/>
  <c r="Q26" i="1"/>
  <c r="H12" i="1"/>
  <c r="R26" i="1" s="1"/>
  <c r="C22" i="1" l="1"/>
  <c r="G18" i="1"/>
  <c r="R10" i="1" s="1"/>
  <c r="Q10" i="1"/>
  <c r="Q45" i="1"/>
  <c r="E19" i="1"/>
  <c r="I15" i="1"/>
  <c r="R45" i="1" s="1"/>
  <c r="Q27" i="1"/>
  <c r="D19" i="1"/>
  <c r="H15" i="1"/>
  <c r="R27" i="1" s="1"/>
  <c r="Q46" i="1" l="1"/>
  <c r="E22" i="1"/>
  <c r="I18" i="1"/>
  <c r="R46" i="1" s="1"/>
  <c r="D22" i="1"/>
  <c r="Q28" i="1"/>
  <c r="H18" i="1"/>
  <c r="R28" i="1" s="1"/>
  <c r="C25" i="1"/>
  <c r="G21" i="1"/>
  <c r="R11" i="1" s="1"/>
  <c r="Q11" i="1"/>
  <c r="Q29" i="1" l="1"/>
  <c r="H21" i="1"/>
  <c r="R29" i="1" s="1"/>
  <c r="D25" i="1"/>
  <c r="Q47" i="1"/>
  <c r="E25" i="1"/>
  <c r="I21" i="1"/>
  <c r="R47" i="1" s="1"/>
  <c r="Q12" i="1"/>
  <c r="C28" i="1"/>
  <c r="G24" i="1"/>
  <c r="R12" i="1" s="1"/>
  <c r="Q30" i="1" l="1"/>
  <c r="D28" i="1"/>
  <c r="H24" i="1"/>
  <c r="R30" i="1" s="1"/>
  <c r="Q48" i="1"/>
  <c r="E28" i="1"/>
  <c r="I24" i="1"/>
  <c r="R48" i="1" s="1"/>
  <c r="C31" i="1"/>
  <c r="G27" i="1"/>
  <c r="R13" i="1" s="1"/>
  <c r="Q13" i="1"/>
  <c r="H27" i="1" l="1"/>
  <c r="R31" i="1" s="1"/>
  <c r="D31" i="1"/>
  <c r="Q31" i="1"/>
  <c r="Q49" i="1"/>
  <c r="E31" i="1"/>
  <c r="I27" i="1"/>
  <c r="R49" i="1" s="1"/>
  <c r="C34" i="1"/>
  <c r="Q14" i="1"/>
  <c r="G30" i="1"/>
  <c r="R14" i="1" s="1"/>
  <c r="C48" i="1" l="1"/>
  <c r="P20" i="1" s="1"/>
  <c r="C57" i="1"/>
  <c r="P23" i="1" s="1"/>
  <c r="Q15" i="1"/>
  <c r="C37" i="1"/>
  <c r="G33" i="1"/>
  <c r="R15" i="1" s="1"/>
  <c r="Q50" i="1"/>
  <c r="E34" i="1"/>
  <c r="I30" i="1"/>
  <c r="R50" i="1" s="1"/>
  <c r="D34" i="1"/>
  <c r="H30" i="1"/>
  <c r="R32" i="1" s="1"/>
  <c r="Q32" i="1"/>
  <c r="D57" i="1"/>
  <c r="P41" i="1" s="1"/>
  <c r="D48" i="1"/>
  <c r="P38" i="1" s="1"/>
  <c r="Q33" i="1" l="1"/>
  <c r="H33" i="1"/>
  <c r="R33" i="1" s="1"/>
  <c r="D37" i="1"/>
  <c r="Q51" i="1"/>
  <c r="E37" i="1"/>
  <c r="I33" i="1"/>
  <c r="R51" i="1" s="1"/>
  <c r="C40" i="1"/>
  <c r="G36" i="1"/>
  <c r="R16" i="1" s="1"/>
  <c r="Q16" i="1"/>
  <c r="E57" i="1" l="1"/>
  <c r="E48" i="1"/>
  <c r="C43" i="1"/>
  <c r="Q17" i="1"/>
  <c r="G39" i="1"/>
  <c r="R17" i="1" s="1"/>
  <c r="Q52" i="1"/>
  <c r="E40" i="1"/>
  <c r="I36" i="1"/>
  <c r="R52" i="1" s="1"/>
  <c r="H36" i="1"/>
  <c r="R34" i="1" s="1"/>
  <c r="D40" i="1"/>
  <c r="Q34" i="1"/>
  <c r="H39" i="1" l="1"/>
  <c r="R35" i="1" s="1"/>
  <c r="Q35" i="1"/>
  <c r="D43" i="1"/>
  <c r="Q53" i="1"/>
  <c r="E43" i="1"/>
  <c r="I39" i="1"/>
  <c r="R53" i="1" s="1"/>
  <c r="Q18" i="1"/>
  <c r="C46" i="1"/>
  <c r="G42" i="1"/>
  <c r="R18" i="1" s="1"/>
  <c r="P56" i="1"/>
  <c r="I57" i="1"/>
  <c r="R59" i="1" s="1"/>
  <c r="P59" i="1"/>
  <c r="C52" i="1" l="1"/>
  <c r="C49" i="1"/>
  <c r="G45" i="1"/>
  <c r="R19" i="1" s="1"/>
  <c r="Q19" i="1"/>
  <c r="Q54" i="1"/>
  <c r="E46" i="1"/>
  <c r="I42" i="1"/>
  <c r="R54" i="1" s="1"/>
  <c r="Q36" i="1"/>
  <c r="H42" i="1"/>
  <c r="R36" i="1" s="1"/>
  <c r="D46" i="1"/>
  <c r="H45" i="1" l="1"/>
  <c r="R37" i="1" s="1"/>
  <c r="D52" i="1"/>
  <c r="D49" i="1"/>
  <c r="Q37" i="1"/>
  <c r="E49" i="1"/>
  <c r="Q55" i="1"/>
  <c r="E52" i="1"/>
  <c r="I45" i="1"/>
  <c r="R55" i="1" s="1"/>
  <c r="Q20" i="1"/>
  <c r="G48" i="1"/>
  <c r="R20" i="1" s="1"/>
  <c r="Q21" i="1"/>
  <c r="G51" i="1"/>
  <c r="R21" i="1" s="1"/>
  <c r="Q56" i="1" l="1"/>
  <c r="I48" i="1"/>
  <c r="R56" i="1" s="1"/>
  <c r="Q57" i="1"/>
  <c r="I51" i="1"/>
  <c r="R57" i="1" s="1"/>
  <c r="H48" i="1"/>
  <c r="R38" i="1" s="1"/>
  <c r="Q38" i="1"/>
  <c r="Q39" i="1"/>
  <c r="H51" i="1"/>
  <c r="R39" i="1" s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<sst xmlns="http://schemas.openxmlformats.org/spreadsheetml/2006/main" count="85" uniqueCount="53">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</sst>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46D06300-A0C4-4171-8C87-76D4CDC0FC13}"/>
    <cellStyle name="Normale" xfId="0" builtinId="0"/>
    <cellStyle name="Normale 2 2" xfId="1" xr:uid="{3821858F-0283-42E8-978F-4DD8CD7DDF05}"/>
    <cellStyle name="Normale 2_conto_economico_trimestrale_TRIM_1" xfId="2" xr:uid="{30CB87A6-E512-4879-86B0-FE5D718AE806}"/>
    <cellStyle name="Normale 2_conto_economico_trimestrale_TRIM_3" xfId="3" xr:uid="{147829A2-A443-4E45-B203-88481749AD8F}"/>
    <cellStyle name="Percentuale 2" xfId="5" xr:uid="{78255350-167C-49DE-B7ED-F221F1415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LANCI%20E%20CERTIFICAZIONI\BILANCIO%202022%20ASST%20SPC%20E%20FLUSSI%20DI%20CASSA\2%20BPE%202022%20V1\1%20BPE%202022%20V1%20DA%20INVIARE\bilancio_20220208_152231%20DEF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NI-Cov"/>
      <sheetName val="Dettaglio_CE_San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CeMin_Cov"/>
      <sheetName val="SKASST_TOT"/>
      <sheetName val="SKASST_SAN"/>
      <sheetName val="SKASST_TER"/>
      <sheetName val="SKASST_118"/>
      <sheetName val="SKATS"/>
      <sheetName val="SKIRCCS_RIC"/>
      <sheetName val="Schema analitico CE Cov-20"/>
      <sheetName val="Schema sintetico CE Cov-20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2022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31/12/ 2021</v>
          </cell>
          <cell r="O10" t="str">
            <v>Preventivo al 31/12/2022</v>
          </cell>
          <cell r="R10" t="str">
            <v>Budget primo trimestre 2022</v>
          </cell>
        </row>
        <row r="11">
          <cell r="N11">
            <v>420725590</v>
          </cell>
          <cell r="O11">
            <v>408753770</v>
          </cell>
          <cell r="R11">
            <v>102188414</v>
          </cell>
        </row>
        <row r="31">
          <cell r="N31">
            <v>68686364</v>
          </cell>
          <cell r="O31">
            <v>53587456</v>
          </cell>
          <cell r="R31">
            <v>13396845</v>
          </cell>
        </row>
        <row r="94">
          <cell r="N94">
            <v>0</v>
          </cell>
          <cell r="O94">
            <v>0</v>
          </cell>
          <cell r="R94">
            <v>0</v>
          </cell>
        </row>
        <row r="357">
          <cell r="N357">
            <v>9970000</v>
          </cell>
          <cell r="O357">
            <v>9970000</v>
          </cell>
          <cell r="R357">
            <v>2492500</v>
          </cell>
        </row>
        <row r="372">
          <cell r="N372">
            <v>406090726</v>
          </cell>
          <cell r="O372">
            <v>394092032</v>
          </cell>
          <cell r="R372">
            <v>98522979</v>
          </cell>
        </row>
        <row r="376">
          <cell r="N376">
            <v>82398927</v>
          </cell>
          <cell r="O376">
            <v>84863240</v>
          </cell>
          <cell r="R376">
            <v>21215815</v>
          </cell>
        </row>
        <row r="378">
          <cell r="N378">
            <v>80992307</v>
          </cell>
          <cell r="O378">
            <v>83378857</v>
          </cell>
          <cell r="R378">
            <v>20844718</v>
          </cell>
        </row>
        <row r="383">
          <cell r="N383">
            <v>29253115</v>
          </cell>
          <cell r="O383">
            <v>30824663</v>
          </cell>
          <cell r="R383">
            <v>7706166</v>
          </cell>
        </row>
        <row r="384">
          <cell r="N384">
            <v>0</v>
          </cell>
          <cell r="O384">
            <v>0</v>
          </cell>
          <cell r="R384">
            <v>0</v>
          </cell>
        </row>
        <row r="385">
          <cell r="N385">
            <v>6179154</v>
          </cell>
          <cell r="O385">
            <v>6300495</v>
          </cell>
          <cell r="R385">
            <v>1575124</v>
          </cell>
        </row>
        <row r="386">
          <cell r="N386">
            <v>5577949</v>
          </cell>
          <cell r="O386">
            <v>5706931</v>
          </cell>
          <cell r="R386">
            <v>1426733</v>
          </cell>
        </row>
        <row r="387">
          <cell r="N387">
            <v>0</v>
          </cell>
          <cell r="O387">
            <v>0</v>
          </cell>
          <cell r="R387">
            <v>0</v>
          </cell>
        </row>
        <row r="388">
          <cell r="N388">
            <v>0</v>
          </cell>
          <cell r="O388">
            <v>0</v>
          </cell>
          <cell r="R388">
            <v>0</v>
          </cell>
        </row>
        <row r="389">
          <cell r="N389">
            <v>0</v>
          </cell>
          <cell r="O389">
            <v>0</v>
          </cell>
          <cell r="R389">
            <v>0</v>
          </cell>
        </row>
        <row r="390">
          <cell r="N390">
            <v>426483</v>
          </cell>
          <cell r="O390">
            <v>401575</v>
          </cell>
          <cell r="R390">
            <v>100394</v>
          </cell>
        </row>
        <row r="391">
          <cell r="N391">
            <v>0</v>
          </cell>
          <cell r="O391">
            <v>0</v>
          </cell>
          <cell r="R391">
            <v>0</v>
          </cell>
        </row>
        <row r="392">
          <cell r="N392">
            <v>0</v>
          </cell>
          <cell r="O392">
            <v>0</v>
          </cell>
        </row>
        <row r="393">
          <cell r="N393">
            <v>0</v>
          </cell>
          <cell r="O393">
            <v>0</v>
          </cell>
        </row>
        <row r="394">
          <cell r="N394">
            <v>115421</v>
          </cell>
          <cell r="O394">
            <v>121732</v>
          </cell>
          <cell r="R394">
            <v>30433</v>
          </cell>
        </row>
        <row r="395">
          <cell r="N395">
            <v>93698</v>
          </cell>
          <cell r="O395">
            <v>93052</v>
          </cell>
          <cell r="R395">
            <v>23263</v>
          </cell>
        </row>
        <row r="396">
          <cell r="N396">
            <v>240675</v>
          </cell>
          <cell r="O396">
            <v>231775</v>
          </cell>
          <cell r="R396">
            <v>57944</v>
          </cell>
        </row>
        <row r="397">
          <cell r="N397">
            <v>203471</v>
          </cell>
          <cell r="O397">
            <v>209689</v>
          </cell>
          <cell r="R397">
            <v>52422</v>
          </cell>
        </row>
        <row r="398">
          <cell r="N398">
            <v>0</v>
          </cell>
          <cell r="O398">
            <v>0</v>
          </cell>
        </row>
        <row r="399">
          <cell r="N399">
            <v>0</v>
          </cell>
          <cell r="O399">
            <v>0</v>
          </cell>
        </row>
        <row r="400">
          <cell r="N400">
            <v>0</v>
          </cell>
          <cell r="O400">
            <v>0</v>
          </cell>
        </row>
        <row r="401">
          <cell r="N401">
            <v>0</v>
          </cell>
          <cell r="O401">
            <v>0</v>
          </cell>
        </row>
        <row r="402">
          <cell r="N402">
            <v>0</v>
          </cell>
          <cell r="O402">
            <v>0</v>
          </cell>
        </row>
        <row r="403">
          <cell r="N403">
            <v>0</v>
          </cell>
          <cell r="O403">
            <v>0</v>
          </cell>
        </row>
        <row r="404">
          <cell r="O404">
            <v>118650</v>
          </cell>
          <cell r="R404">
            <v>29662</v>
          </cell>
        </row>
        <row r="409">
          <cell r="N409">
            <v>7366596</v>
          </cell>
          <cell r="O409">
            <v>7389095</v>
          </cell>
          <cell r="R409">
            <v>1847274</v>
          </cell>
        </row>
        <row r="410">
          <cell r="N410">
            <v>1231847</v>
          </cell>
          <cell r="O410">
            <v>1151476</v>
          </cell>
          <cell r="R410">
            <v>287869</v>
          </cell>
        </row>
        <row r="411">
          <cell r="N411">
            <v>190901</v>
          </cell>
          <cell r="O411">
            <v>265355</v>
          </cell>
          <cell r="R411">
            <v>66339</v>
          </cell>
        </row>
        <row r="412">
          <cell r="N412">
            <v>0</v>
          </cell>
          <cell r="O412">
            <v>0</v>
          </cell>
        </row>
        <row r="421">
          <cell r="N421">
            <v>3686709</v>
          </cell>
          <cell r="O421">
            <v>3808167</v>
          </cell>
          <cell r="R421">
            <v>952042</v>
          </cell>
        </row>
        <row r="425">
          <cell r="O425">
            <v>0</v>
          </cell>
        </row>
        <row r="426">
          <cell r="O426">
            <v>0</v>
          </cell>
        </row>
        <row r="427">
          <cell r="N427">
            <v>2276087</v>
          </cell>
          <cell r="O427">
            <v>2290839</v>
          </cell>
          <cell r="R427">
            <v>572710</v>
          </cell>
        </row>
        <row r="428">
          <cell r="N428">
            <v>3576922</v>
          </cell>
          <cell r="O428">
            <v>3571118</v>
          </cell>
          <cell r="R428">
            <v>892780</v>
          </cell>
        </row>
        <row r="448">
          <cell r="N448">
            <v>1406620</v>
          </cell>
          <cell r="O448">
            <v>1484383</v>
          </cell>
          <cell r="R448">
            <v>371097</v>
          </cell>
        </row>
        <row r="469">
          <cell r="N469">
            <v>86937470</v>
          </cell>
          <cell r="O469">
            <v>81951792</v>
          </cell>
          <cell r="R469">
            <v>20487950</v>
          </cell>
        </row>
        <row r="856">
          <cell r="N856">
            <v>16768860</v>
          </cell>
          <cell r="O856">
            <v>15349195</v>
          </cell>
          <cell r="R856">
            <v>3837298</v>
          </cell>
        </row>
        <row r="869">
          <cell r="N869">
            <v>1303060</v>
          </cell>
          <cell r="O869">
            <v>303060</v>
          </cell>
          <cell r="R869">
            <v>75765</v>
          </cell>
        </row>
        <row r="874">
          <cell r="N874">
            <v>4095000</v>
          </cell>
          <cell r="O874">
            <v>3195000</v>
          </cell>
          <cell r="R874">
            <v>798750</v>
          </cell>
        </row>
        <row r="877">
          <cell r="O877">
            <v>0</v>
          </cell>
        </row>
        <row r="888">
          <cell r="N888">
            <v>7314833</v>
          </cell>
          <cell r="O888">
            <v>7225772</v>
          </cell>
          <cell r="R888">
            <v>1806442</v>
          </cell>
        </row>
        <row r="921">
          <cell r="N921">
            <v>45735300</v>
          </cell>
          <cell r="O921">
            <v>45735449</v>
          </cell>
          <cell r="R921">
            <v>11433865</v>
          </cell>
        </row>
        <row r="950">
          <cell r="N950">
            <v>522470</v>
          </cell>
          <cell r="O950">
            <v>191225</v>
          </cell>
          <cell r="R950">
            <v>47807</v>
          </cell>
        </row>
        <row r="959">
          <cell r="N959">
            <v>0</v>
          </cell>
          <cell r="O959">
            <v>0</v>
          </cell>
        </row>
        <row r="960">
          <cell r="N960">
            <v>0</v>
          </cell>
          <cell r="O960">
            <v>0</v>
          </cell>
        </row>
        <row r="962">
          <cell r="N962">
            <v>480000</v>
          </cell>
          <cell r="O962">
            <v>148755</v>
          </cell>
          <cell r="R962">
            <v>37189</v>
          </cell>
        </row>
        <row r="963">
          <cell r="N963">
            <v>28790</v>
          </cell>
          <cell r="O963">
            <v>28790</v>
          </cell>
          <cell r="R963">
            <v>7198</v>
          </cell>
        </row>
        <row r="983">
          <cell r="N983">
            <v>7060948</v>
          </cell>
          <cell r="O983">
            <v>7060948</v>
          </cell>
          <cell r="R983">
            <v>1765238</v>
          </cell>
        </row>
        <row r="996">
          <cell r="N996">
            <v>4992512</v>
          </cell>
          <cell r="O996">
            <v>4992512</v>
          </cell>
          <cell r="R996">
            <v>1248129</v>
          </cell>
        </row>
        <row r="1011">
          <cell r="N1011">
            <v>199967679</v>
          </cell>
          <cell r="O1011">
            <v>197788127</v>
          </cell>
          <cell r="R1011">
            <v>49446994</v>
          </cell>
        </row>
        <row r="1346">
          <cell r="N1346">
            <v>2925294</v>
          </cell>
          <cell r="O1346">
            <v>2925294</v>
          </cell>
          <cell r="R1346">
            <v>731323</v>
          </cell>
        </row>
        <row r="1569">
          <cell r="N1569">
            <v>0</v>
          </cell>
          <cell r="O1569">
            <v>0</v>
          </cell>
          <cell r="R1569">
            <v>0</v>
          </cell>
        </row>
        <row r="1691">
          <cell r="N1691">
            <v>14734628</v>
          </cell>
          <cell r="O1691">
            <v>14661738</v>
          </cell>
          <cell r="R1691">
            <v>3665435</v>
          </cell>
        </row>
        <row r="1708">
          <cell r="N1708">
            <v>407617689</v>
          </cell>
          <cell r="O1708">
            <v>395588783</v>
          </cell>
          <cell r="R1708">
            <v>98897167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68686364</v>
          </cell>
          <cell r="D37">
            <v>53587456</v>
          </cell>
          <cell r="E37">
            <v>-15098908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EB2A-0CD6-4737-B82E-F12F653F524F}">
  <dimension ref="A1:R66"/>
  <sheetViews>
    <sheetView tabSelected="1" workbookViewId="0">
      <selection activeCell="B4" sqref="B4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11.42578125" style="2"/>
    <col min="12" max="13" width="9.140625" style="3" hidden="1" customWidth="1"/>
    <col min="14" max="14" width="26.28515625" style="3" hidden="1" customWidth="1"/>
    <col min="15" max="15" width="42.85546875" style="3" hidden="1" customWidth="1"/>
    <col min="16" max="18" width="9.140625" style="3" hidden="1" customWidth="1"/>
    <col min="19" max="256" width="11.42578125" style="2"/>
    <col min="257" max="257" width="25" style="2" customWidth="1"/>
    <col min="258" max="258" width="39.85546875" style="2" customWidth="1"/>
    <col min="259" max="259" width="17" style="2" customWidth="1"/>
    <col min="260" max="260" width="15.140625" style="2" customWidth="1"/>
    <col min="261" max="261" width="0" style="2" hidden="1" customWidth="1"/>
    <col min="262" max="262" width="8.42578125" style="2" customWidth="1"/>
    <col min="263" max="263" width="12.710937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85546875" style="2" customWidth="1"/>
    <col min="515" max="515" width="17" style="2" customWidth="1"/>
    <col min="516" max="516" width="15.140625" style="2" customWidth="1"/>
    <col min="517" max="517" width="0" style="2" hidden="1" customWidth="1"/>
    <col min="518" max="518" width="8.42578125" style="2" customWidth="1"/>
    <col min="519" max="519" width="12.710937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85546875" style="2" customWidth="1"/>
    <col min="771" max="771" width="17" style="2" customWidth="1"/>
    <col min="772" max="772" width="15.140625" style="2" customWidth="1"/>
    <col min="773" max="773" width="0" style="2" hidden="1" customWidth="1"/>
    <col min="774" max="774" width="8.42578125" style="2" customWidth="1"/>
    <col min="775" max="775" width="12.710937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85546875" style="2" customWidth="1"/>
    <col min="1027" max="1027" width="17" style="2" customWidth="1"/>
    <col min="1028" max="1028" width="15.140625" style="2" customWidth="1"/>
    <col min="1029" max="1029" width="0" style="2" hidden="1" customWidth="1"/>
    <col min="1030" max="1030" width="8.42578125" style="2" customWidth="1"/>
    <col min="1031" max="1031" width="12.710937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85546875" style="2" customWidth="1"/>
    <col min="1283" max="1283" width="17" style="2" customWidth="1"/>
    <col min="1284" max="1284" width="15.140625" style="2" customWidth="1"/>
    <col min="1285" max="1285" width="0" style="2" hidden="1" customWidth="1"/>
    <col min="1286" max="1286" width="8.42578125" style="2" customWidth="1"/>
    <col min="1287" max="1287" width="12.710937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85546875" style="2" customWidth="1"/>
    <col min="1539" max="1539" width="17" style="2" customWidth="1"/>
    <col min="1540" max="1540" width="15.140625" style="2" customWidth="1"/>
    <col min="1541" max="1541" width="0" style="2" hidden="1" customWidth="1"/>
    <col min="1542" max="1542" width="8.42578125" style="2" customWidth="1"/>
    <col min="1543" max="1543" width="12.710937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85546875" style="2" customWidth="1"/>
    <col min="1795" max="1795" width="17" style="2" customWidth="1"/>
    <col min="1796" max="1796" width="15.140625" style="2" customWidth="1"/>
    <col min="1797" max="1797" width="0" style="2" hidden="1" customWidth="1"/>
    <col min="1798" max="1798" width="8.42578125" style="2" customWidth="1"/>
    <col min="1799" max="1799" width="12.710937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85546875" style="2" customWidth="1"/>
    <col min="2051" max="2051" width="17" style="2" customWidth="1"/>
    <col min="2052" max="2052" width="15.140625" style="2" customWidth="1"/>
    <col min="2053" max="2053" width="0" style="2" hidden="1" customWidth="1"/>
    <col min="2054" max="2054" width="8.42578125" style="2" customWidth="1"/>
    <col min="2055" max="2055" width="12.710937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85546875" style="2" customWidth="1"/>
    <col min="2307" max="2307" width="17" style="2" customWidth="1"/>
    <col min="2308" max="2308" width="15.140625" style="2" customWidth="1"/>
    <col min="2309" max="2309" width="0" style="2" hidden="1" customWidth="1"/>
    <col min="2310" max="2310" width="8.42578125" style="2" customWidth="1"/>
    <col min="2311" max="2311" width="12.710937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85546875" style="2" customWidth="1"/>
    <col min="2563" max="2563" width="17" style="2" customWidth="1"/>
    <col min="2564" max="2564" width="15.140625" style="2" customWidth="1"/>
    <col min="2565" max="2565" width="0" style="2" hidden="1" customWidth="1"/>
    <col min="2566" max="2566" width="8.42578125" style="2" customWidth="1"/>
    <col min="2567" max="2567" width="12.710937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85546875" style="2" customWidth="1"/>
    <col min="2819" max="2819" width="17" style="2" customWidth="1"/>
    <col min="2820" max="2820" width="15.140625" style="2" customWidth="1"/>
    <col min="2821" max="2821" width="0" style="2" hidden="1" customWidth="1"/>
    <col min="2822" max="2822" width="8.42578125" style="2" customWidth="1"/>
    <col min="2823" max="2823" width="12.710937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85546875" style="2" customWidth="1"/>
    <col min="3075" max="3075" width="17" style="2" customWidth="1"/>
    <col min="3076" max="3076" width="15.140625" style="2" customWidth="1"/>
    <col min="3077" max="3077" width="0" style="2" hidden="1" customWidth="1"/>
    <col min="3078" max="3078" width="8.42578125" style="2" customWidth="1"/>
    <col min="3079" max="3079" width="12.710937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85546875" style="2" customWidth="1"/>
    <col min="3331" max="3331" width="17" style="2" customWidth="1"/>
    <col min="3332" max="3332" width="15.140625" style="2" customWidth="1"/>
    <col min="3333" max="3333" width="0" style="2" hidden="1" customWidth="1"/>
    <col min="3334" max="3334" width="8.42578125" style="2" customWidth="1"/>
    <col min="3335" max="3335" width="12.710937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85546875" style="2" customWidth="1"/>
    <col min="3587" max="3587" width="17" style="2" customWidth="1"/>
    <col min="3588" max="3588" width="15.140625" style="2" customWidth="1"/>
    <col min="3589" max="3589" width="0" style="2" hidden="1" customWidth="1"/>
    <col min="3590" max="3590" width="8.42578125" style="2" customWidth="1"/>
    <col min="3591" max="3591" width="12.710937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85546875" style="2" customWidth="1"/>
    <col min="3843" max="3843" width="17" style="2" customWidth="1"/>
    <col min="3844" max="3844" width="15.140625" style="2" customWidth="1"/>
    <col min="3845" max="3845" width="0" style="2" hidden="1" customWidth="1"/>
    <col min="3846" max="3846" width="8.42578125" style="2" customWidth="1"/>
    <col min="3847" max="3847" width="12.710937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85546875" style="2" customWidth="1"/>
    <col min="4099" max="4099" width="17" style="2" customWidth="1"/>
    <col min="4100" max="4100" width="15.140625" style="2" customWidth="1"/>
    <col min="4101" max="4101" width="0" style="2" hidden="1" customWidth="1"/>
    <col min="4102" max="4102" width="8.42578125" style="2" customWidth="1"/>
    <col min="4103" max="4103" width="12.710937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85546875" style="2" customWidth="1"/>
    <col min="4355" max="4355" width="17" style="2" customWidth="1"/>
    <col min="4356" max="4356" width="15.140625" style="2" customWidth="1"/>
    <col min="4357" max="4357" width="0" style="2" hidden="1" customWidth="1"/>
    <col min="4358" max="4358" width="8.42578125" style="2" customWidth="1"/>
    <col min="4359" max="4359" width="12.710937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85546875" style="2" customWidth="1"/>
    <col min="4611" max="4611" width="17" style="2" customWidth="1"/>
    <col min="4612" max="4612" width="15.140625" style="2" customWidth="1"/>
    <col min="4613" max="4613" width="0" style="2" hidden="1" customWidth="1"/>
    <col min="4614" max="4614" width="8.42578125" style="2" customWidth="1"/>
    <col min="4615" max="4615" width="12.710937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85546875" style="2" customWidth="1"/>
    <col min="4867" max="4867" width="17" style="2" customWidth="1"/>
    <col min="4868" max="4868" width="15.140625" style="2" customWidth="1"/>
    <col min="4869" max="4869" width="0" style="2" hidden="1" customWidth="1"/>
    <col min="4870" max="4870" width="8.42578125" style="2" customWidth="1"/>
    <col min="4871" max="4871" width="12.710937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85546875" style="2" customWidth="1"/>
    <col min="5123" max="5123" width="17" style="2" customWidth="1"/>
    <col min="5124" max="5124" width="15.140625" style="2" customWidth="1"/>
    <col min="5125" max="5125" width="0" style="2" hidden="1" customWidth="1"/>
    <col min="5126" max="5126" width="8.42578125" style="2" customWidth="1"/>
    <col min="5127" max="5127" width="12.710937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85546875" style="2" customWidth="1"/>
    <col min="5379" max="5379" width="17" style="2" customWidth="1"/>
    <col min="5380" max="5380" width="15.140625" style="2" customWidth="1"/>
    <col min="5381" max="5381" width="0" style="2" hidden="1" customWidth="1"/>
    <col min="5382" max="5382" width="8.42578125" style="2" customWidth="1"/>
    <col min="5383" max="5383" width="12.710937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85546875" style="2" customWidth="1"/>
    <col min="5635" max="5635" width="17" style="2" customWidth="1"/>
    <col min="5636" max="5636" width="15.140625" style="2" customWidth="1"/>
    <col min="5637" max="5637" width="0" style="2" hidden="1" customWidth="1"/>
    <col min="5638" max="5638" width="8.42578125" style="2" customWidth="1"/>
    <col min="5639" max="5639" width="12.710937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85546875" style="2" customWidth="1"/>
    <col min="5891" max="5891" width="17" style="2" customWidth="1"/>
    <col min="5892" max="5892" width="15.140625" style="2" customWidth="1"/>
    <col min="5893" max="5893" width="0" style="2" hidden="1" customWidth="1"/>
    <col min="5894" max="5894" width="8.42578125" style="2" customWidth="1"/>
    <col min="5895" max="5895" width="12.710937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85546875" style="2" customWidth="1"/>
    <col min="6147" max="6147" width="17" style="2" customWidth="1"/>
    <col min="6148" max="6148" width="15.140625" style="2" customWidth="1"/>
    <col min="6149" max="6149" width="0" style="2" hidden="1" customWidth="1"/>
    <col min="6150" max="6150" width="8.42578125" style="2" customWidth="1"/>
    <col min="6151" max="6151" width="12.710937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85546875" style="2" customWidth="1"/>
    <col min="6403" max="6403" width="17" style="2" customWidth="1"/>
    <col min="6404" max="6404" width="15.140625" style="2" customWidth="1"/>
    <col min="6405" max="6405" width="0" style="2" hidden="1" customWidth="1"/>
    <col min="6406" max="6406" width="8.42578125" style="2" customWidth="1"/>
    <col min="6407" max="6407" width="12.710937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85546875" style="2" customWidth="1"/>
    <col min="6659" max="6659" width="17" style="2" customWidth="1"/>
    <col min="6660" max="6660" width="15.140625" style="2" customWidth="1"/>
    <col min="6661" max="6661" width="0" style="2" hidden="1" customWidth="1"/>
    <col min="6662" max="6662" width="8.42578125" style="2" customWidth="1"/>
    <col min="6663" max="6663" width="12.710937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85546875" style="2" customWidth="1"/>
    <col min="6915" max="6915" width="17" style="2" customWidth="1"/>
    <col min="6916" max="6916" width="15.140625" style="2" customWidth="1"/>
    <col min="6917" max="6917" width="0" style="2" hidden="1" customWidth="1"/>
    <col min="6918" max="6918" width="8.42578125" style="2" customWidth="1"/>
    <col min="6919" max="6919" width="12.710937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85546875" style="2" customWidth="1"/>
    <col min="7171" max="7171" width="17" style="2" customWidth="1"/>
    <col min="7172" max="7172" width="15.140625" style="2" customWidth="1"/>
    <col min="7173" max="7173" width="0" style="2" hidden="1" customWidth="1"/>
    <col min="7174" max="7174" width="8.42578125" style="2" customWidth="1"/>
    <col min="7175" max="7175" width="12.710937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85546875" style="2" customWidth="1"/>
    <col min="7427" max="7427" width="17" style="2" customWidth="1"/>
    <col min="7428" max="7428" width="15.140625" style="2" customWidth="1"/>
    <col min="7429" max="7429" width="0" style="2" hidden="1" customWidth="1"/>
    <col min="7430" max="7430" width="8.42578125" style="2" customWidth="1"/>
    <col min="7431" max="7431" width="12.710937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85546875" style="2" customWidth="1"/>
    <col min="7683" max="7683" width="17" style="2" customWidth="1"/>
    <col min="7684" max="7684" width="15.140625" style="2" customWidth="1"/>
    <col min="7685" max="7685" width="0" style="2" hidden="1" customWidth="1"/>
    <col min="7686" max="7686" width="8.42578125" style="2" customWidth="1"/>
    <col min="7687" max="7687" width="12.710937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85546875" style="2" customWidth="1"/>
    <col min="7939" max="7939" width="17" style="2" customWidth="1"/>
    <col min="7940" max="7940" width="15.140625" style="2" customWidth="1"/>
    <col min="7941" max="7941" width="0" style="2" hidden="1" customWidth="1"/>
    <col min="7942" max="7942" width="8.42578125" style="2" customWidth="1"/>
    <col min="7943" max="7943" width="12.710937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85546875" style="2" customWidth="1"/>
    <col min="8195" max="8195" width="17" style="2" customWidth="1"/>
    <col min="8196" max="8196" width="15.140625" style="2" customWidth="1"/>
    <col min="8197" max="8197" width="0" style="2" hidden="1" customWidth="1"/>
    <col min="8198" max="8198" width="8.42578125" style="2" customWidth="1"/>
    <col min="8199" max="8199" width="12.710937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85546875" style="2" customWidth="1"/>
    <col min="8451" max="8451" width="17" style="2" customWidth="1"/>
    <col min="8452" max="8452" width="15.140625" style="2" customWidth="1"/>
    <col min="8453" max="8453" width="0" style="2" hidden="1" customWidth="1"/>
    <col min="8454" max="8454" width="8.42578125" style="2" customWidth="1"/>
    <col min="8455" max="8455" width="12.710937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85546875" style="2" customWidth="1"/>
    <col min="8707" max="8707" width="17" style="2" customWidth="1"/>
    <col min="8708" max="8708" width="15.140625" style="2" customWidth="1"/>
    <col min="8709" max="8709" width="0" style="2" hidden="1" customWidth="1"/>
    <col min="8710" max="8710" width="8.42578125" style="2" customWidth="1"/>
    <col min="8711" max="8711" width="12.710937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85546875" style="2" customWidth="1"/>
    <col min="8963" max="8963" width="17" style="2" customWidth="1"/>
    <col min="8964" max="8964" width="15.140625" style="2" customWidth="1"/>
    <col min="8965" max="8965" width="0" style="2" hidden="1" customWidth="1"/>
    <col min="8966" max="8966" width="8.42578125" style="2" customWidth="1"/>
    <col min="8967" max="8967" width="12.710937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85546875" style="2" customWidth="1"/>
    <col min="9219" max="9219" width="17" style="2" customWidth="1"/>
    <col min="9220" max="9220" width="15.140625" style="2" customWidth="1"/>
    <col min="9221" max="9221" width="0" style="2" hidden="1" customWidth="1"/>
    <col min="9222" max="9222" width="8.42578125" style="2" customWidth="1"/>
    <col min="9223" max="9223" width="12.710937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85546875" style="2" customWidth="1"/>
    <col min="9475" max="9475" width="17" style="2" customWidth="1"/>
    <col min="9476" max="9476" width="15.140625" style="2" customWidth="1"/>
    <col min="9477" max="9477" width="0" style="2" hidden="1" customWidth="1"/>
    <col min="9478" max="9478" width="8.42578125" style="2" customWidth="1"/>
    <col min="9479" max="9479" width="12.710937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85546875" style="2" customWidth="1"/>
    <col min="9731" max="9731" width="17" style="2" customWidth="1"/>
    <col min="9732" max="9732" width="15.140625" style="2" customWidth="1"/>
    <col min="9733" max="9733" width="0" style="2" hidden="1" customWidth="1"/>
    <col min="9734" max="9734" width="8.42578125" style="2" customWidth="1"/>
    <col min="9735" max="9735" width="12.710937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85546875" style="2" customWidth="1"/>
    <col min="9987" max="9987" width="17" style="2" customWidth="1"/>
    <col min="9988" max="9988" width="15.140625" style="2" customWidth="1"/>
    <col min="9989" max="9989" width="0" style="2" hidden="1" customWidth="1"/>
    <col min="9990" max="9990" width="8.42578125" style="2" customWidth="1"/>
    <col min="9991" max="9991" width="12.710937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85546875" style="2" customWidth="1"/>
    <col min="10243" max="10243" width="17" style="2" customWidth="1"/>
    <col min="10244" max="10244" width="15.140625" style="2" customWidth="1"/>
    <col min="10245" max="10245" width="0" style="2" hidden="1" customWidth="1"/>
    <col min="10246" max="10246" width="8.42578125" style="2" customWidth="1"/>
    <col min="10247" max="10247" width="12.710937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85546875" style="2" customWidth="1"/>
    <col min="10499" max="10499" width="17" style="2" customWidth="1"/>
    <col min="10500" max="10500" width="15.140625" style="2" customWidth="1"/>
    <col min="10501" max="10501" width="0" style="2" hidden="1" customWidth="1"/>
    <col min="10502" max="10502" width="8.42578125" style="2" customWidth="1"/>
    <col min="10503" max="10503" width="12.710937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85546875" style="2" customWidth="1"/>
    <col min="10755" max="10755" width="17" style="2" customWidth="1"/>
    <col min="10756" max="10756" width="15.140625" style="2" customWidth="1"/>
    <col min="10757" max="10757" width="0" style="2" hidden="1" customWidth="1"/>
    <col min="10758" max="10758" width="8.42578125" style="2" customWidth="1"/>
    <col min="10759" max="10759" width="12.710937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85546875" style="2" customWidth="1"/>
    <col min="11011" max="11011" width="17" style="2" customWidth="1"/>
    <col min="11012" max="11012" width="15.140625" style="2" customWidth="1"/>
    <col min="11013" max="11013" width="0" style="2" hidden="1" customWidth="1"/>
    <col min="11014" max="11014" width="8.42578125" style="2" customWidth="1"/>
    <col min="11015" max="11015" width="12.710937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85546875" style="2" customWidth="1"/>
    <col min="11267" max="11267" width="17" style="2" customWidth="1"/>
    <col min="11268" max="11268" width="15.140625" style="2" customWidth="1"/>
    <col min="11269" max="11269" width="0" style="2" hidden="1" customWidth="1"/>
    <col min="11270" max="11270" width="8.42578125" style="2" customWidth="1"/>
    <col min="11271" max="11271" width="12.710937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85546875" style="2" customWidth="1"/>
    <col min="11523" max="11523" width="17" style="2" customWidth="1"/>
    <col min="11524" max="11524" width="15.140625" style="2" customWidth="1"/>
    <col min="11525" max="11525" width="0" style="2" hidden="1" customWidth="1"/>
    <col min="11526" max="11526" width="8.42578125" style="2" customWidth="1"/>
    <col min="11527" max="11527" width="12.710937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85546875" style="2" customWidth="1"/>
    <col min="11779" max="11779" width="17" style="2" customWidth="1"/>
    <col min="11780" max="11780" width="15.140625" style="2" customWidth="1"/>
    <col min="11781" max="11781" width="0" style="2" hidden="1" customWidth="1"/>
    <col min="11782" max="11782" width="8.42578125" style="2" customWidth="1"/>
    <col min="11783" max="11783" width="12.710937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85546875" style="2" customWidth="1"/>
    <col min="12035" max="12035" width="17" style="2" customWidth="1"/>
    <col min="12036" max="12036" width="15.140625" style="2" customWidth="1"/>
    <col min="12037" max="12037" width="0" style="2" hidden="1" customWidth="1"/>
    <col min="12038" max="12038" width="8.42578125" style="2" customWidth="1"/>
    <col min="12039" max="12039" width="12.710937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85546875" style="2" customWidth="1"/>
    <col min="12291" max="12291" width="17" style="2" customWidth="1"/>
    <col min="12292" max="12292" width="15.140625" style="2" customWidth="1"/>
    <col min="12293" max="12293" width="0" style="2" hidden="1" customWidth="1"/>
    <col min="12294" max="12294" width="8.42578125" style="2" customWidth="1"/>
    <col min="12295" max="12295" width="12.710937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85546875" style="2" customWidth="1"/>
    <col min="12547" max="12547" width="17" style="2" customWidth="1"/>
    <col min="12548" max="12548" width="15.140625" style="2" customWidth="1"/>
    <col min="12549" max="12549" width="0" style="2" hidden="1" customWidth="1"/>
    <col min="12550" max="12550" width="8.42578125" style="2" customWidth="1"/>
    <col min="12551" max="12551" width="12.710937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85546875" style="2" customWidth="1"/>
    <col min="12803" max="12803" width="17" style="2" customWidth="1"/>
    <col min="12804" max="12804" width="15.140625" style="2" customWidth="1"/>
    <col min="12805" max="12805" width="0" style="2" hidden="1" customWidth="1"/>
    <col min="12806" max="12806" width="8.42578125" style="2" customWidth="1"/>
    <col min="12807" max="12807" width="12.710937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85546875" style="2" customWidth="1"/>
    <col min="13059" max="13059" width="17" style="2" customWidth="1"/>
    <col min="13060" max="13060" width="15.140625" style="2" customWidth="1"/>
    <col min="13061" max="13061" width="0" style="2" hidden="1" customWidth="1"/>
    <col min="13062" max="13062" width="8.42578125" style="2" customWidth="1"/>
    <col min="13063" max="13063" width="12.710937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85546875" style="2" customWidth="1"/>
    <col min="13315" max="13315" width="17" style="2" customWidth="1"/>
    <col min="13316" max="13316" width="15.140625" style="2" customWidth="1"/>
    <col min="13317" max="13317" width="0" style="2" hidden="1" customWidth="1"/>
    <col min="13318" max="13318" width="8.42578125" style="2" customWidth="1"/>
    <col min="13319" max="13319" width="12.710937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85546875" style="2" customWidth="1"/>
    <col min="13571" max="13571" width="17" style="2" customWidth="1"/>
    <col min="13572" max="13572" width="15.140625" style="2" customWidth="1"/>
    <col min="13573" max="13573" width="0" style="2" hidden="1" customWidth="1"/>
    <col min="13574" max="13574" width="8.42578125" style="2" customWidth="1"/>
    <col min="13575" max="13575" width="12.710937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85546875" style="2" customWidth="1"/>
    <col min="13827" max="13827" width="17" style="2" customWidth="1"/>
    <col min="13828" max="13828" width="15.140625" style="2" customWidth="1"/>
    <col min="13829" max="13829" width="0" style="2" hidden="1" customWidth="1"/>
    <col min="13830" max="13830" width="8.42578125" style="2" customWidth="1"/>
    <col min="13831" max="13831" width="12.710937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85546875" style="2" customWidth="1"/>
    <col min="14083" max="14083" width="17" style="2" customWidth="1"/>
    <col min="14084" max="14084" width="15.140625" style="2" customWidth="1"/>
    <col min="14085" max="14085" width="0" style="2" hidden="1" customWidth="1"/>
    <col min="14086" max="14086" width="8.42578125" style="2" customWidth="1"/>
    <col min="14087" max="14087" width="12.710937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85546875" style="2" customWidth="1"/>
    <col min="14339" max="14339" width="17" style="2" customWidth="1"/>
    <col min="14340" max="14340" width="15.140625" style="2" customWidth="1"/>
    <col min="14341" max="14341" width="0" style="2" hidden="1" customWidth="1"/>
    <col min="14342" max="14342" width="8.42578125" style="2" customWidth="1"/>
    <col min="14343" max="14343" width="12.710937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85546875" style="2" customWidth="1"/>
    <col min="14595" max="14595" width="17" style="2" customWidth="1"/>
    <col min="14596" max="14596" width="15.140625" style="2" customWidth="1"/>
    <col min="14597" max="14597" width="0" style="2" hidden="1" customWidth="1"/>
    <col min="14598" max="14598" width="8.42578125" style="2" customWidth="1"/>
    <col min="14599" max="14599" width="12.710937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85546875" style="2" customWidth="1"/>
    <col min="14851" max="14851" width="17" style="2" customWidth="1"/>
    <col min="14852" max="14852" width="15.140625" style="2" customWidth="1"/>
    <col min="14853" max="14853" width="0" style="2" hidden="1" customWidth="1"/>
    <col min="14854" max="14854" width="8.42578125" style="2" customWidth="1"/>
    <col min="14855" max="14855" width="12.710937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85546875" style="2" customWidth="1"/>
    <col min="15107" max="15107" width="17" style="2" customWidth="1"/>
    <col min="15108" max="15108" width="15.140625" style="2" customWidth="1"/>
    <col min="15109" max="15109" width="0" style="2" hidden="1" customWidth="1"/>
    <col min="15110" max="15110" width="8.42578125" style="2" customWidth="1"/>
    <col min="15111" max="15111" width="12.710937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85546875" style="2" customWidth="1"/>
    <col min="15363" max="15363" width="17" style="2" customWidth="1"/>
    <col min="15364" max="15364" width="15.140625" style="2" customWidth="1"/>
    <col min="15365" max="15365" width="0" style="2" hidden="1" customWidth="1"/>
    <col min="15366" max="15366" width="8.42578125" style="2" customWidth="1"/>
    <col min="15367" max="15367" width="12.710937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85546875" style="2" customWidth="1"/>
    <col min="15619" max="15619" width="17" style="2" customWidth="1"/>
    <col min="15620" max="15620" width="15.140625" style="2" customWidth="1"/>
    <col min="15621" max="15621" width="0" style="2" hidden="1" customWidth="1"/>
    <col min="15622" max="15622" width="8.42578125" style="2" customWidth="1"/>
    <col min="15623" max="15623" width="12.710937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85546875" style="2" customWidth="1"/>
    <col min="15875" max="15875" width="17" style="2" customWidth="1"/>
    <col min="15876" max="15876" width="15.140625" style="2" customWidth="1"/>
    <col min="15877" max="15877" width="0" style="2" hidden="1" customWidth="1"/>
    <col min="15878" max="15878" width="8.42578125" style="2" customWidth="1"/>
    <col min="15879" max="15879" width="12.710937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85546875" style="2" customWidth="1"/>
    <col min="16131" max="16131" width="17" style="2" customWidth="1"/>
    <col min="16132" max="16132" width="15.140625" style="2" customWidth="1"/>
    <col min="16133" max="16133" width="0" style="2" hidden="1" customWidth="1"/>
    <col min="16134" max="16134" width="8.42578125" style="2" customWidth="1"/>
    <col min="16135" max="16135" width="12.710937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2022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">
        <v>1</v>
      </c>
      <c r="B2" s="5" t="str">
        <f>[1]Info!$C$2</f>
        <v>ASST SANTI PAOLO E CARLO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2</v>
      </c>
      <c r="C4" s="7" t="str">
        <f>+'[1]NI-San'!N10</f>
        <v>Preconsuntivo al 31/12/ 2021</v>
      </c>
      <c r="D4" s="8" t="str">
        <f>+'[1]NI-San'!O10</f>
        <v>Preventivo al 31/12/2022</v>
      </c>
      <c r="E4" s="8" t="str">
        <f>'[1]NI-San'!R10</f>
        <v>Budget primo trimestre 2022</v>
      </c>
      <c r="F4" s="9"/>
      <c r="G4" s="10" t="str">
        <f>+C4</f>
        <v>Preconsuntivo al 31/12/ 2021</v>
      </c>
      <c r="H4" s="10" t="str">
        <f>+D4</f>
        <v>Preventivo al 31/12/2022</v>
      </c>
      <c r="I4" s="10" t="str">
        <f>E4</f>
        <v>Budget primo trimestre 2022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3</v>
      </c>
      <c r="M5" s="11" t="s">
        <v>4</v>
      </c>
      <c r="N5" s="11" t="s">
        <v>5</v>
      </c>
      <c r="O5" s="11" t="s">
        <v>6</v>
      </c>
      <c r="P5" s="11" t="s">
        <v>7</v>
      </c>
      <c r="Q5" s="11" t="s">
        <v>8</v>
      </c>
      <c r="R5" s="12" t="s">
        <v>9</v>
      </c>
    </row>
    <row r="6" spans="1:18" ht="16.5" customHeight="1" x14ac:dyDescent="0.3">
      <c r="A6" s="13" t="s">
        <v>10</v>
      </c>
      <c r="B6" s="14" t="s">
        <v>11</v>
      </c>
      <c r="C6" s="15">
        <f>+'[1]NI-San'!$N$1011+'[1]NI-San'!$N$869+'[1]NI-San'!$N$874+'[1]NI-San'!$N$877+'[1]NI-San'!$N$959+'[1]NI-San'!$N$960+'[1]NI-San'!$N$962+'[1]NI-San'!$N$963</f>
        <v>205874529</v>
      </c>
      <c r="D6" s="15">
        <f>+'[1]NI-San'!$O$1011+'[1]NI-San'!$O$869+'[1]NI-San'!$O$874+'[1]NI-San'!$O$877+'[1]NI-San'!$O$959+'[1]NI-San'!$O$960+'[1]NI-San'!$O$962+'[1]NI-San'!$O$963</f>
        <v>201463732</v>
      </c>
      <c r="E6" s="15">
        <f>+'[1]NI-San'!$R$1011+'[1]NI-San'!$R$869+'[1]NI-San'!$R$874+'[1]NI-San'!$R$877+'[1]NI-San'!$R$959+'[1]NI-San'!$R$960+'[1]NI-San'!$R$962+'[1]NI-San'!$R$963</f>
        <v>50365896</v>
      </c>
      <c r="F6" s="16"/>
      <c r="G6" s="17">
        <f>IF(C7=0,0,+C6/C7)</f>
        <v>0.60185048332877511</v>
      </c>
      <c r="H6" s="17">
        <f>IF(D7=0,0,+D6/D7)</f>
        <v>0.58362075094463495</v>
      </c>
      <c r="I6" s="17">
        <f>+E6/E7</f>
        <v>0.58362038644936021</v>
      </c>
      <c r="L6" s="11" t="str">
        <f>[1]Info!B2</f>
        <v>702</v>
      </c>
      <c r="M6" s="11" t="str">
        <f>C4</f>
        <v>Preconsuntivo al 31/12/ 2021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205874529</v>
      </c>
      <c r="Q6" s="19">
        <f>C7</f>
        <v>342069226</v>
      </c>
      <c r="R6" s="12">
        <f>G6</f>
        <v>0.60185048332877511</v>
      </c>
    </row>
    <row r="7" spans="1:18" ht="16.5" customHeight="1" x14ac:dyDescent="0.3">
      <c r="A7" s="13"/>
      <c r="B7" s="20" t="s">
        <v>12</v>
      </c>
      <c r="C7" s="21">
        <f>+'[1]NI-San'!$N$11-'[1]NI-San'!$N$31-'[1]NI-San'!$N$357-'[1]NI-San'!$N$94</f>
        <v>342069226</v>
      </c>
      <c r="D7" s="21">
        <f>+'[1]NI-San'!$O$11-'[1]NI-San'!$O$31-'[1]NI-San'!$O$357-'[1]NI-San'!$O$94</f>
        <v>345196314</v>
      </c>
      <c r="E7" s="21">
        <f>+'[1]NI-San'!$R$11-'[1]NI-San'!$R$31-'[1]NI-San'!$R$357-'[1]NI-San'!$R$94</f>
        <v>86299069</v>
      </c>
      <c r="F7" s="22"/>
      <c r="G7" s="23"/>
      <c r="H7" s="23"/>
      <c r="I7" s="23"/>
      <c r="L7" s="11" t="str">
        <f t="shared" ref="L7:M22" si="0">L6</f>
        <v>702</v>
      </c>
      <c r="M7" s="11" t="str">
        <f t="shared" si="0"/>
        <v>Preconsuntivo al 31/12/ 2021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184315151</v>
      </c>
      <c r="Q7" s="19">
        <f>C10</f>
        <v>342069226</v>
      </c>
      <c r="R7" s="12">
        <f>G9</f>
        <v>0.53882412386316214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702</v>
      </c>
      <c r="M8" s="11" t="str">
        <f t="shared" si="0"/>
        <v>Preconsuntivo al 31/12/ 2021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80992307</v>
      </c>
      <c r="Q8" s="19">
        <f>C13</f>
        <v>342069226</v>
      </c>
      <c r="R8" s="12">
        <f>G12</f>
        <v>0.23677168492204556</v>
      </c>
    </row>
    <row r="9" spans="1:18" ht="16.5" customHeight="1" x14ac:dyDescent="0.3">
      <c r="A9" s="13" t="s">
        <v>13</v>
      </c>
      <c r="B9" s="14" t="s">
        <v>14</v>
      </c>
      <c r="C9" s="27">
        <f>+'[1]NI-San'!$N$376+'[1]NI-San'!$N$469+'[1]NI-San'!$N$983+'[1]NI-San'!$N$996+'[1]NI-San'!$N$1346</f>
        <v>184315151</v>
      </c>
      <c r="D9" s="27">
        <f>+'[1]NI-San'!$O$376+'[1]NI-San'!$O$469+'[1]NI-San'!$O$983+'[1]NI-San'!$O$996+'[1]NI-San'!$O$1346</f>
        <v>181793786</v>
      </c>
      <c r="E9" s="27">
        <f>+'[1]NI-San'!$R$376+'[1]NI-San'!$R$469+'[1]NI-San'!$R$983+'[1]NI-San'!$R$996+'[1]NI-San'!$R$1346</f>
        <v>45448455</v>
      </c>
      <c r="F9" s="16"/>
      <c r="G9" s="17">
        <f>IF(C10=0,0,+C9/C10)</f>
        <v>0.53882412386316214</v>
      </c>
      <c r="H9" s="17">
        <f>IF(D10=0,0,+D9/D10)</f>
        <v>0.52663883890718488</v>
      </c>
      <c r="I9" s="17">
        <f>+E9/E10</f>
        <v>0.52663899537548897</v>
      </c>
      <c r="L9" s="11" t="str">
        <f t="shared" si="0"/>
        <v>702</v>
      </c>
      <c r="M9" s="11" t="str">
        <f t="shared" si="0"/>
        <v>Preconsuntivo al 31/12/ 2021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42089966</v>
      </c>
      <c r="Q9" s="19">
        <f>C16</f>
        <v>342069226</v>
      </c>
      <c r="R9" s="12">
        <f>G15</f>
        <v>0.12304516981016</v>
      </c>
    </row>
    <row r="10" spans="1:18" ht="16.5" customHeight="1" x14ac:dyDescent="0.3">
      <c r="A10" s="13"/>
      <c r="B10" s="20" t="s">
        <v>12</v>
      </c>
      <c r="C10" s="21">
        <f>+C7</f>
        <v>342069226</v>
      </c>
      <c r="D10" s="21">
        <f>+D7</f>
        <v>345196314</v>
      </c>
      <c r="E10" s="21">
        <f>+E7</f>
        <v>86299069</v>
      </c>
      <c r="F10" s="22"/>
      <c r="G10" s="23"/>
      <c r="H10" s="23"/>
      <c r="I10" s="23"/>
      <c r="L10" s="11" t="str">
        <f t="shared" si="0"/>
        <v>702</v>
      </c>
      <c r="M10" s="11" t="str">
        <f t="shared" si="0"/>
        <v>Preconsuntivo al 31/12/ 2021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8789344</v>
      </c>
      <c r="Q10" s="19">
        <f>C19</f>
        <v>342069226</v>
      </c>
      <c r="R10" s="12">
        <f>G18</f>
        <v>2.5694635272452131E-2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702</v>
      </c>
      <c r="M11" s="11" t="str">
        <f t="shared" si="0"/>
        <v>Preconsuntivo al 31/12/ 2021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3686709</v>
      </c>
      <c r="Q11" s="19">
        <f>C22</f>
        <v>342069226</v>
      </c>
      <c r="R11" s="12">
        <f>G21</f>
        <v>1.0777669313053025E-2</v>
      </c>
    </row>
    <row r="12" spans="1:18" ht="16.5" customHeight="1" x14ac:dyDescent="0.3">
      <c r="A12" s="13" t="s">
        <v>15</v>
      </c>
      <c r="B12" s="29" t="s">
        <v>16</v>
      </c>
      <c r="C12" s="30">
        <f>+'[1]NI-San'!N378</f>
        <v>80992307</v>
      </c>
      <c r="D12" s="30">
        <f>+'[1]NI-San'!O378</f>
        <v>83378857</v>
      </c>
      <c r="E12" s="30">
        <f>+'[1]NI-San'!R378</f>
        <v>20844718</v>
      </c>
      <c r="F12" s="31"/>
      <c r="G12" s="17">
        <f>IF(C13=0,0,+C12/C13)</f>
        <v>0.23677168492204556</v>
      </c>
      <c r="H12" s="17">
        <f>IF(D13=0,0,+D12/D13)</f>
        <v>0.24154040358611709</v>
      </c>
      <c r="I12" s="32">
        <f>+E12/E13</f>
        <v>0.24154047362897971</v>
      </c>
      <c r="L12" s="11" t="str">
        <f t="shared" si="0"/>
        <v>702</v>
      </c>
      <c r="M12" s="11" t="str">
        <f t="shared" si="0"/>
        <v>Preconsuntivo al 31/12/ 2021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5853009</v>
      </c>
      <c r="Q12" s="19">
        <f>C25</f>
        <v>342069226</v>
      </c>
      <c r="R12" s="12">
        <f>G24</f>
        <v>1.7110597958320869E-2</v>
      </c>
    </row>
    <row r="13" spans="1:18" ht="16.5" customHeight="1" x14ac:dyDescent="0.3">
      <c r="A13" s="13"/>
      <c r="B13" s="33" t="s">
        <v>12</v>
      </c>
      <c r="C13" s="34">
        <f>+C10</f>
        <v>342069226</v>
      </c>
      <c r="D13" s="34">
        <f>+D10</f>
        <v>345196314</v>
      </c>
      <c r="E13" s="34">
        <f>+E10</f>
        <v>86299069</v>
      </c>
      <c r="F13" s="35"/>
      <c r="G13" s="36"/>
      <c r="H13" s="37"/>
      <c r="I13" s="37"/>
      <c r="L13" s="11" t="str">
        <f t="shared" si="0"/>
        <v>702</v>
      </c>
      <c r="M13" s="11" t="str">
        <f t="shared" si="0"/>
        <v>Preconsuntivo al 31/12/ 2021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1406620</v>
      </c>
      <c r="Q13" s="19">
        <f>C28</f>
        <v>342069226</v>
      </c>
      <c r="R13" s="12">
        <f>G27</f>
        <v>4.1120916267399048E-3</v>
      </c>
    </row>
    <row r="14" spans="1:18" ht="16.5" customHeight="1" x14ac:dyDescent="0.3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702</v>
      </c>
      <c r="M14" s="11" t="str">
        <f t="shared" si="0"/>
        <v>Preconsuntivo al 31/12/ 2021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16768860</v>
      </c>
      <c r="Q14" s="19">
        <f>C31</f>
        <v>342069226</v>
      </c>
      <c r="R14" s="12">
        <f>G30</f>
        <v>4.9021831621883463E-2</v>
      </c>
    </row>
    <row r="15" spans="1:18" ht="16.5" customHeight="1" x14ac:dyDescent="0.3">
      <c r="A15" s="13" t="s">
        <v>17</v>
      </c>
      <c r="B15" s="39" t="s">
        <v>18</v>
      </c>
      <c r="C15" s="40">
        <f>SUM('[1]NI-San'!N381:N404)</f>
        <v>42089966</v>
      </c>
      <c r="D15" s="40">
        <f>SUM('[1]NI-San'!O381:O404)</f>
        <v>44008562</v>
      </c>
      <c r="E15" s="40">
        <f>SUM('[1]NI-San'!R381:R404)</f>
        <v>11002141</v>
      </c>
      <c r="F15" s="41"/>
      <c r="G15" s="17">
        <f>IF(C16=0,0,+C15/C16)</f>
        <v>0.12304516981016</v>
      </c>
      <c r="H15" s="17">
        <f>IF(D16=0,0,+D15/D16)</f>
        <v>0.12748850499023578</v>
      </c>
      <c r="I15" s="42">
        <f>+E15/E16</f>
        <v>0.12748852481826889</v>
      </c>
      <c r="L15" s="11" t="str">
        <f t="shared" si="0"/>
        <v>702</v>
      </c>
      <c r="M15" s="11" t="str">
        <f t="shared" si="0"/>
        <v>Preconsuntivo al 31/12/ 2021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7314833</v>
      </c>
      <c r="Q15" s="19">
        <f>C34</f>
        <v>342069226</v>
      </c>
      <c r="R15" s="12">
        <f>G33</f>
        <v>2.1384072123459594E-2</v>
      </c>
    </row>
    <row r="16" spans="1:18" ht="16.5" customHeight="1" x14ac:dyDescent="0.3">
      <c r="A16" s="13"/>
      <c r="B16" s="43" t="s">
        <v>12</v>
      </c>
      <c r="C16" s="44">
        <f>+C13</f>
        <v>342069226</v>
      </c>
      <c r="D16" s="44">
        <f>+D13</f>
        <v>345196314</v>
      </c>
      <c r="E16" s="44">
        <f>+E13</f>
        <v>86299069</v>
      </c>
      <c r="F16" s="45"/>
      <c r="G16" s="46"/>
      <c r="H16" s="47"/>
      <c r="I16" s="47"/>
      <c r="L16" s="11" t="str">
        <f t="shared" si="0"/>
        <v>702</v>
      </c>
      <c r="M16" s="11" t="str">
        <f t="shared" si="0"/>
        <v>Preconsuntivo al 31/12/ 2021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45735300</v>
      </c>
      <c r="Q16" s="19">
        <f>C37</f>
        <v>342069226</v>
      </c>
      <c r="R16" s="12">
        <f>G36</f>
        <v>0.13370188407419029</v>
      </c>
    </row>
    <row r="17" spans="1:18" ht="16.5" customHeight="1" x14ac:dyDescent="0.3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702</v>
      </c>
      <c r="M17" s="11" t="str">
        <f t="shared" si="0"/>
        <v>Preconsuntivo al 31/12/ 2021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522470</v>
      </c>
      <c r="Q17" s="19">
        <f>C40</f>
        <v>342069226</v>
      </c>
      <c r="R17" s="12">
        <f>G39</f>
        <v>1.5273808933633803E-3</v>
      </c>
    </row>
    <row r="18" spans="1:18" ht="16.5" customHeight="1" x14ac:dyDescent="0.3">
      <c r="A18" s="13" t="s">
        <v>19</v>
      </c>
      <c r="B18" s="39" t="s">
        <v>20</v>
      </c>
      <c r="C18" s="40">
        <f>+'[1]NI-San'!N409+'[1]NI-San'!N410+'[1]NI-San'!N411</f>
        <v>8789344</v>
      </c>
      <c r="D18" s="40">
        <f>+'[1]NI-San'!O409+'[1]NI-San'!O410+'[1]NI-San'!O411</f>
        <v>8805926</v>
      </c>
      <c r="E18" s="40">
        <f>+'[1]NI-San'!R409+'[1]NI-San'!R410+'[1]NI-San'!R411</f>
        <v>2201482</v>
      </c>
      <c r="F18" s="41"/>
      <c r="G18" s="17">
        <f>IF(C19=0,0,+C18/C19)</f>
        <v>2.5694635272452131E-2</v>
      </c>
      <c r="H18" s="17">
        <f>IF(D19=0,0,+D18/D19)</f>
        <v>2.5509907385627532E-2</v>
      </c>
      <c r="I18" s="42">
        <f>+E18/E19</f>
        <v>2.5509915987622069E-2</v>
      </c>
      <c r="L18" s="11" t="str">
        <f t="shared" si="0"/>
        <v>702</v>
      </c>
      <c r="M18" s="11" t="str">
        <f t="shared" si="0"/>
        <v>Preconsuntivo al 31/12/ 2021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7060948</v>
      </c>
      <c r="Q18" s="19">
        <f>C43</f>
        <v>342069226</v>
      </c>
      <c r="R18" s="12">
        <f>G42</f>
        <v>2.0641868555577109E-2</v>
      </c>
    </row>
    <row r="19" spans="1:18" ht="16.5" customHeight="1" x14ac:dyDescent="0.3">
      <c r="A19" s="13"/>
      <c r="B19" s="43" t="s">
        <v>12</v>
      </c>
      <c r="C19" s="44">
        <f>+C16</f>
        <v>342069226</v>
      </c>
      <c r="D19" s="44">
        <f>+D16</f>
        <v>345196314</v>
      </c>
      <c r="E19" s="44">
        <f>+E16</f>
        <v>86299069</v>
      </c>
      <c r="F19" s="45"/>
      <c r="G19" s="46"/>
      <c r="H19" s="47"/>
      <c r="I19" s="47"/>
      <c r="L19" s="11" t="str">
        <f t="shared" si="0"/>
        <v>702</v>
      </c>
      <c r="M19" s="11" t="str">
        <f t="shared" si="0"/>
        <v>Preconsuntivo al 31/12/ 2021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4992512</v>
      </c>
      <c r="Q19" s="19">
        <f>C46</f>
        <v>342069226</v>
      </c>
      <c r="R19" s="12">
        <f>G45</f>
        <v>1.4595034047289597E-2</v>
      </c>
    </row>
    <row r="20" spans="1:18" ht="16.5" customHeight="1" x14ac:dyDescent="0.3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702</v>
      </c>
      <c r="M20" s="11" t="str">
        <f t="shared" si="0"/>
        <v>Preconsuntivo al 31/12/ 2021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342069226</v>
      </c>
      <c r="R20" s="12">
        <f ca="1">G48</f>
        <v>0</v>
      </c>
    </row>
    <row r="21" spans="1:18" ht="16.5" customHeight="1" x14ac:dyDescent="0.3">
      <c r="A21" s="13" t="s">
        <v>21</v>
      </c>
      <c r="B21" s="39" t="s">
        <v>22</v>
      </c>
      <c r="C21" s="40">
        <f>+'[1]NI-San'!N421+'[1]NI-San'!N412</f>
        <v>3686709</v>
      </c>
      <c r="D21" s="40">
        <f>+'[1]NI-San'!O421+'[1]NI-San'!O412</f>
        <v>3808167</v>
      </c>
      <c r="E21" s="40">
        <f>+'[1]NI-San'!R421+'[1]NI-San'!R412</f>
        <v>952042</v>
      </c>
      <c r="F21" s="41"/>
      <c r="G21" s="17">
        <f>IF(C22=0,0,+C21/C22)</f>
        <v>1.0777669313053025E-2</v>
      </c>
      <c r="H21" s="17">
        <f>IF(D22=0,0,+D21/D22)</f>
        <v>1.1031887785453005E-2</v>
      </c>
      <c r="I21" s="42">
        <f>+E21/E22</f>
        <v>1.1031891896771215E-2</v>
      </c>
      <c r="L21" s="11" t="str">
        <f t="shared" si="0"/>
        <v>702</v>
      </c>
      <c r="M21" s="11" t="str">
        <f t="shared" si="0"/>
        <v>Preconsuntivo al 31/12/ 2021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420825354</v>
      </c>
      <c r="Q21" s="19">
        <f>C52</f>
        <v>342069226</v>
      </c>
      <c r="R21" s="12">
        <f>G51</f>
        <v>1.2302344730654022</v>
      </c>
    </row>
    <row r="22" spans="1:18" ht="16.5" customHeight="1" x14ac:dyDescent="0.3">
      <c r="A22" s="13"/>
      <c r="B22" s="43" t="s">
        <v>12</v>
      </c>
      <c r="C22" s="44">
        <f>+C19</f>
        <v>342069226</v>
      </c>
      <c r="D22" s="44">
        <f>+D19</f>
        <v>345196314</v>
      </c>
      <c r="E22" s="44">
        <f>+E19</f>
        <v>86299069</v>
      </c>
      <c r="F22" s="45"/>
      <c r="G22" s="46"/>
      <c r="H22" s="47"/>
      <c r="I22" s="47"/>
      <c r="L22" s="11" t="str">
        <f t="shared" si="0"/>
        <v>702</v>
      </c>
      <c r="M22" s="11" t="str">
        <f t="shared" si="0"/>
        <v>Preconsuntivo al 31/12/ 2021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420825354</v>
      </c>
      <c r="Q22" s="19">
        <f>C55</f>
        <v>407617689</v>
      </c>
      <c r="R22" s="12">
        <f>G54</f>
        <v>1.0324020898906574</v>
      </c>
    </row>
    <row r="23" spans="1:18" ht="16.5" customHeight="1" x14ac:dyDescent="0.3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702</v>
      </c>
      <c r="M23" s="11" t="str">
        <f t="shared" si="1"/>
        <v>Preconsuntivo al 31/12/ 2021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68686364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23</v>
      </c>
      <c r="B24" s="39" t="s">
        <v>24</v>
      </c>
      <c r="C24" s="40">
        <f>+'[1]NI-San'!N425+'[1]NI-San'!N426+'[1]NI-San'!N427+'[1]NI-San'!N428</f>
        <v>5853009</v>
      </c>
      <c r="D24" s="40">
        <f>+'[1]NI-San'!O425+'[1]NI-San'!O426+'[1]NI-San'!O427+'[1]NI-San'!O428</f>
        <v>5861957</v>
      </c>
      <c r="E24" s="40">
        <f>+'[1]NI-San'!R425+'[1]NI-San'!R426+'[1]NI-San'!R427+'[1]NI-San'!R428</f>
        <v>1465490</v>
      </c>
      <c r="F24" s="41"/>
      <c r="G24" s="17">
        <f>IF(C25=0,0,+C24/C25)</f>
        <v>1.7110597958320869E-2</v>
      </c>
      <c r="H24" s="17">
        <f>IF(D25=0,0,+D24/D25)</f>
        <v>1.6981516784098684E-2</v>
      </c>
      <c r="I24" s="42">
        <f>+E24/E25</f>
        <v>1.6981527344171E-2</v>
      </c>
      <c r="L24" s="11" t="str">
        <f t="shared" si="1"/>
        <v>702</v>
      </c>
      <c r="M24" s="11" t="str">
        <f>D4</f>
        <v>Preventivo al 31/12/2022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201463732</v>
      </c>
      <c r="Q24" s="19">
        <f>D7</f>
        <v>345196314</v>
      </c>
      <c r="R24" s="12">
        <f>H6</f>
        <v>0.58362075094463495</v>
      </c>
    </row>
    <row r="25" spans="1:18" ht="16.5" customHeight="1" x14ac:dyDescent="0.3">
      <c r="A25" s="13"/>
      <c r="B25" s="43" t="s">
        <v>12</v>
      </c>
      <c r="C25" s="44">
        <f>+C22</f>
        <v>342069226</v>
      </c>
      <c r="D25" s="44">
        <f>+D22</f>
        <v>345196314</v>
      </c>
      <c r="E25" s="44">
        <f>+E22</f>
        <v>86299069</v>
      </c>
      <c r="F25" s="45"/>
      <c r="G25" s="46"/>
      <c r="H25" s="47"/>
      <c r="I25" s="47"/>
      <c r="L25" s="11" t="str">
        <f t="shared" si="1"/>
        <v>702</v>
      </c>
      <c r="M25" s="11" t="str">
        <f t="shared" si="1"/>
        <v>Preventivo al 31/12/2022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181793786</v>
      </c>
      <c r="Q25" s="19">
        <f>D10</f>
        <v>345196314</v>
      </c>
      <c r="R25" s="12">
        <f>H9</f>
        <v>0.52663883890718488</v>
      </c>
    </row>
    <row r="26" spans="1:18" ht="16.5" customHeight="1" x14ac:dyDescent="0.3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702</v>
      </c>
      <c r="M26" s="11" t="str">
        <f t="shared" si="1"/>
        <v>Preventivo al 31/12/2022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83378857</v>
      </c>
      <c r="Q26" s="19">
        <f>D13</f>
        <v>345196314</v>
      </c>
      <c r="R26" s="12">
        <f>H12</f>
        <v>0.24154040358611709</v>
      </c>
    </row>
    <row r="27" spans="1:18" ht="16.5" customHeight="1" x14ac:dyDescent="0.3">
      <c r="A27" s="13" t="s">
        <v>25</v>
      </c>
      <c r="B27" s="29" t="s">
        <v>26</v>
      </c>
      <c r="C27" s="30">
        <f>+'[1]NI-San'!N448</f>
        <v>1406620</v>
      </c>
      <c r="D27" s="30">
        <f>+'[1]NI-San'!O448</f>
        <v>1484383</v>
      </c>
      <c r="E27" s="30">
        <f>+'[1]NI-San'!R448</f>
        <v>371097</v>
      </c>
      <c r="F27" s="31"/>
      <c r="G27" s="17">
        <f>IF(C28=0,0,+C27/C28)</f>
        <v>4.1120916267399048E-3</v>
      </c>
      <c r="H27" s="17">
        <f>IF(D28=0,0,+D27/D28)</f>
        <v>4.3001125440754271E-3</v>
      </c>
      <c r="I27" s="32">
        <f>+E27/E28</f>
        <v>4.3001275019548587E-3</v>
      </c>
      <c r="L27" s="11" t="str">
        <f t="shared" si="1"/>
        <v>702</v>
      </c>
      <c r="M27" s="11" t="str">
        <f t="shared" si="1"/>
        <v>Preventivo al 31/12/2022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44008562</v>
      </c>
      <c r="Q27" s="19">
        <f>D16</f>
        <v>345196314</v>
      </c>
      <c r="R27" s="12">
        <f>H15</f>
        <v>0.12748850499023578</v>
      </c>
    </row>
    <row r="28" spans="1:18" ht="16.5" customHeight="1" x14ac:dyDescent="0.3">
      <c r="A28" s="13"/>
      <c r="B28" s="33" t="s">
        <v>12</v>
      </c>
      <c r="C28" s="34">
        <f>+C25</f>
        <v>342069226</v>
      </c>
      <c r="D28" s="34">
        <f>+D25</f>
        <v>345196314</v>
      </c>
      <c r="E28" s="34">
        <f>+E25</f>
        <v>86299069</v>
      </c>
      <c r="F28" s="35"/>
      <c r="G28" s="36"/>
      <c r="H28" s="37"/>
      <c r="I28" s="37"/>
      <c r="L28" s="11" t="str">
        <f t="shared" si="1"/>
        <v>702</v>
      </c>
      <c r="M28" s="11" t="str">
        <f t="shared" si="1"/>
        <v>Preventivo al 31/12/2022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8805926</v>
      </c>
      <c r="Q28" s="19">
        <f>D19</f>
        <v>345196314</v>
      </c>
      <c r="R28" s="12">
        <f>H18</f>
        <v>2.5509907385627532E-2</v>
      </c>
    </row>
    <row r="29" spans="1:18" ht="16.5" customHeight="1" x14ac:dyDescent="0.3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702</v>
      </c>
      <c r="M29" s="11" t="str">
        <f t="shared" si="1"/>
        <v>Preventivo al 31/12/2022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3808167</v>
      </c>
      <c r="Q29" s="19">
        <f>D22</f>
        <v>345196314</v>
      </c>
      <c r="R29" s="12">
        <f>H21</f>
        <v>1.1031887785453005E-2</v>
      </c>
    </row>
    <row r="30" spans="1:18" ht="16.5" customHeight="1" x14ac:dyDescent="0.3">
      <c r="A30" s="13" t="s">
        <v>27</v>
      </c>
      <c r="B30" s="29" t="s">
        <v>28</v>
      </c>
      <c r="C30" s="54">
        <f>+'[1]NI-San'!N856</f>
        <v>16768860</v>
      </c>
      <c r="D30" s="54">
        <f>+'[1]NI-San'!O856</f>
        <v>15349195</v>
      </c>
      <c r="E30" s="54">
        <f>+'[1]NI-San'!R856</f>
        <v>3837298</v>
      </c>
      <c r="F30" s="31"/>
      <c r="G30" s="17">
        <f>IF(C31=0,0,+C30/C31)</f>
        <v>4.9021831621883463E-2</v>
      </c>
      <c r="H30" s="17">
        <f>IF(D31=0,0,+D30/D31)</f>
        <v>4.4465118477481774E-2</v>
      </c>
      <c r="I30" s="32">
        <f>+E30/E31</f>
        <v>4.446511468159639E-2</v>
      </c>
      <c r="L30" s="11" t="str">
        <f t="shared" si="1"/>
        <v>702</v>
      </c>
      <c r="M30" s="11" t="str">
        <f t="shared" si="1"/>
        <v>Preventivo al 31/12/2022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5861957</v>
      </c>
      <c r="Q30" s="19">
        <f>D25</f>
        <v>345196314</v>
      </c>
      <c r="R30" s="12">
        <f>H24</f>
        <v>1.6981516784098684E-2</v>
      </c>
    </row>
    <row r="31" spans="1:18" ht="16.5" customHeight="1" x14ac:dyDescent="0.3">
      <c r="A31" s="13"/>
      <c r="B31" s="33" t="s">
        <v>12</v>
      </c>
      <c r="C31" s="34">
        <f>+C28</f>
        <v>342069226</v>
      </c>
      <c r="D31" s="34">
        <f>+D28</f>
        <v>345196314</v>
      </c>
      <c r="E31" s="34">
        <f>+E28</f>
        <v>86299069</v>
      </c>
      <c r="F31" s="35"/>
      <c r="G31" s="36"/>
      <c r="H31" s="37"/>
      <c r="I31" s="37"/>
      <c r="L31" s="11" t="str">
        <f t="shared" si="1"/>
        <v>702</v>
      </c>
      <c r="M31" s="11" t="str">
        <f t="shared" si="1"/>
        <v>Preventivo al 31/12/2022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1484383</v>
      </c>
      <c r="Q31" s="19">
        <f>D28</f>
        <v>345196314</v>
      </c>
      <c r="R31" s="12">
        <f>H27</f>
        <v>4.3001125440754271E-3</v>
      </c>
    </row>
    <row r="32" spans="1:18" ht="16.5" customHeight="1" x14ac:dyDescent="0.3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702</v>
      </c>
      <c r="M32" s="11" t="str">
        <f t="shared" si="1"/>
        <v>Preventivo al 31/12/2022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15349195</v>
      </c>
      <c r="Q32" s="19">
        <f>D31</f>
        <v>345196314</v>
      </c>
      <c r="R32" s="12">
        <f>H30</f>
        <v>4.4465118477481774E-2</v>
      </c>
    </row>
    <row r="33" spans="1:18" ht="16.5" customHeight="1" x14ac:dyDescent="0.3">
      <c r="A33" s="13" t="s">
        <v>29</v>
      </c>
      <c r="B33" s="29" t="s">
        <v>30</v>
      </c>
      <c r="C33" s="54">
        <f>+'[1]NI-San'!N888</f>
        <v>7314833</v>
      </c>
      <c r="D33" s="54">
        <f>+'[1]NI-San'!O888</f>
        <v>7225772</v>
      </c>
      <c r="E33" s="54">
        <f>+'[1]NI-San'!R888</f>
        <v>1806442</v>
      </c>
      <c r="F33" s="31"/>
      <c r="G33" s="17">
        <f>IF(C34=0,0,+C33/C34)</f>
        <v>2.1384072123459594E-2</v>
      </c>
      <c r="H33" s="17">
        <f>IF(D34=0,0,+D33/D34)</f>
        <v>2.0932355610262975E-2</v>
      </c>
      <c r="I33" s="32">
        <f>+E33/E34</f>
        <v>2.0932346326934304E-2</v>
      </c>
      <c r="L33" s="11" t="str">
        <f t="shared" si="1"/>
        <v>702</v>
      </c>
      <c r="M33" s="11" t="str">
        <f t="shared" si="1"/>
        <v>Preventivo al 31/12/2022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7225772</v>
      </c>
      <c r="Q33" s="19">
        <f>D34</f>
        <v>345196314</v>
      </c>
      <c r="R33" s="12">
        <f>H33</f>
        <v>2.0932355610262975E-2</v>
      </c>
    </row>
    <row r="34" spans="1:18" ht="16.5" customHeight="1" x14ac:dyDescent="0.3">
      <c r="A34" s="13"/>
      <c r="B34" s="33" t="s">
        <v>12</v>
      </c>
      <c r="C34" s="34">
        <f>+C31</f>
        <v>342069226</v>
      </c>
      <c r="D34" s="34">
        <f>+D31</f>
        <v>345196314</v>
      </c>
      <c r="E34" s="34">
        <f>+E31</f>
        <v>86299069</v>
      </c>
      <c r="F34" s="35"/>
      <c r="G34" s="36"/>
      <c r="H34" s="37"/>
      <c r="I34" s="37"/>
      <c r="L34" s="11" t="str">
        <f t="shared" si="1"/>
        <v>702</v>
      </c>
      <c r="M34" s="11" t="str">
        <f t="shared" si="1"/>
        <v>Preventivo al 31/12/2022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45735449</v>
      </c>
      <c r="Q34" s="19">
        <f>D37</f>
        <v>345196314</v>
      </c>
      <c r="R34" s="12">
        <f>H36</f>
        <v>0.13249112793249582</v>
      </c>
    </row>
    <row r="35" spans="1:18" ht="16.5" customHeight="1" x14ac:dyDescent="0.3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702</v>
      </c>
      <c r="M35" s="11" t="str">
        <f t="shared" si="1"/>
        <v>Preventivo al 31/12/2022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191225</v>
      </c>
      <c r="Q35" s="19">
        <f>D40</f>
        <v>345196314</v>
      </c>
      <c r="R35" s="12">
        <f>H39</f>
        <v>5.5396014454545995E-4</v>
      </c>
    </row>
    <row r="36" spans="1:18" ht="16.5" customHeight="1" x14ac:dyDescent="0.3">
      <c r="A36" s="13" t="s">
        <v>31</v>
      </c>
      <c r="B36" s="29" t="s">
        <v>32</v>
      </c>
      <c r="C36" s="30">
        <f>+'[1]NI-San'!N921</f>
        <v>45735300</v>
      </c>
      <c r="D36" s="30">
        <f>+'[1]NI-San'!O921</f>
        <v>45735449</v>
      </c>
      <c r="E36" s="30">
        <f>+'[1]NI-San'!R921</f>
        <v>11433865</v>
      </c>
      <c r="F36" s="31"/>
      <c r="G36" s="17">
        <f>IF(C37=0,0,+C36/C37)</f>
        <v>0.13370188407419029</v>
      </c>
      <c r="H36" s="17">
        <f>IF(D37=0,0,+D36/D37)</f>
        <v>0.13249112793249582</v>
      </c>
      <c r="I36" s="32">
        <f>+E36/E37</f>
        <v>0.13249117438335284</v>
      </c>
      <c r="L36" s="11" t="str">
        <f t="shared" si="1"/>
        <v>702</v>
      </c>
      <c r="M36" s="11" t="str">
        <f t="shared" si="1"/>
        <v>Preventivo al 31/12/2022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7060948</v>
      </c>
      <c r="Q36" s="19">
        <f>D43</f>
        <v>345196314</v>
      </c>
      <c r="R36" s="12">
        <f>H42</f>
        <v>2.0454876583647415E-2</v>
      </c>
    </row>
    <row r="37" spans="1:18" ht="16.5" customHeight="1" x14ac:dyDescent="0.3">
      <c r="A37" s="13"/>
      <c r="B37" s="33" t="s">
        <v>12</v>
      </c>
      <c r="C37" s="34">
        <f>+C34</f>
        <v>342069226</v>
      </c>
      <c r="D37" s="34">
        <f>+D34</f>
        <v>345196314</v>
      </c>
      <c r="E37" s="34">
        <f>+E34</f>
        <v>86299069</v>
      </c>
      <c r="F37" s="35"/>
      <c r="G37" s="36"/>
      <c r="H37" s="37"/>
      <c r="I37" s="37"/>
      <c r="L37" s="11" t="str">
        <f t="shared" si="1"/>
        <v>702</v>
      </c>
      <c r="M37" s="11" t="str">
        <f t="shared" si="1"/>
        <v>Preventivo al 31/12/2022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4992512</v>
      </c>
      <c r="Q37" s="19">
        <f>D46</f>
        <v>345196314</v>
      </c>
      <c r="R37" s="12">
        <f>H45</f>
        <v>1.4462819553745293E-2</v>
      </c>
    </row>
    <row r="38" spans="1:18" ht="16.5" customHeight="1" x14ac:dyDescent="0.3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702</v>
      </c>
      <c r="M38" s="11" t="str">
        <f>M37</f>
        <v>Preventivo al 31/12/2022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345196314</v>
      </c>
      <c r="R38" s="12">
        <f ca="1">H48</f>
        <v>0</v>
      </c>
    </row>
    <row r="39" spans="1:18" ht="16.5" customHeight="1" x14ac:dyDescent="0.3">
      <c r="A39" s="55" t="s">
        <v>33</v>
      </c>
      <c r="B39" s="29" t="s">
        <v>34</v>
      </c>
      <c r="C39" s="54">
        <f>+'[1]NI-San'!N950</f>
        <v>522470</v>
      </c>
      <c r="D39" s="54">
        <f>+'[1]NI-San'!O950</f>
        <v>191225</v>
      </c>
      <c r="E39" s="54">
        <f>+'[1]NI-San'!R950</f>
        <v>47807</v>
      </c>
      <c r="F39" s="31"/>
      <c r="G39" s="17">
        <f>IF(C40=0,0,+C39/C40)</f>
        <v>1.5273808933633803E-3</v>
      </c>
      <c r="H39" s="17">
        <f>IF(D40=0,0,+D39/D40)</f>
        <v>5.5396014454545995E-4</v>
      </c>
      <c r="I39" s="32">
        <f>+E39/E40</f>
        <v>5.5396889623455842E-4</v>
      </c>
      <c r="L39" s="11" t="str">
        <f t="shared" ref="L39:M54" si="3">L38</f>
        <v>702</v>
      </c>
      <c r="M39" s="11" t="str">
        <f>M38</f>
        <v>Preventivo al 31/12/2022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408753770</v>
      </c>
      <c r="Q39" s="19">
        <f>D52</f>
        <v>345196314</v>
      </c>
      <c r="R39" s="12">
        <f>H51</f>
        <v>1.1841197412090558</v>
      </c>
    </row>
    <row r="40" spans="1:18" ht="16.5" customHeight="1" x14ac:dyDescent="0.3">
      <c r="A40" s="56"/>
      <c r="B40" s="33" t="s">
        <v>12</v>
      </c>
      <c r="C40" s="34">
        <f>+C37</f>
        <v>342069226</v>
      </c>
      <c r="D40" s="34">
        <f>+D37</f>
        <v>345196314</v>
      </c>
      <c r="E40" s="34">
        <f>+E37</f>
        <v>86299069</v>
      </c>
      <c r="F40" s="35"/>
      <c r="G40" s="36"/>
      <c r="H40" s="37"/>
      <c r="I40" s="37"/>
      <c r="L40" s="11" t="str">
        <f t="shared" si="3"/>
        <v>702</v>
      </c>
      <c r="M40" s="11" t="str">
        <f>M39</f>
        <v>Preventivo al 31/12/2022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408753770</v>
      </c>
      <c r="Q40" s="19">
        <f>D55</f>
        <v>395588783</v>
      </c>
      <c r="R40" s="12">
        <f>H54</f>
        <v>1.0332794749642837</v>
      </c>
    </row>
    <row r="41" spans="1:18" ht="16.5" customHeight="1" x14ac:dyDescent="0.3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702</v>
      </c>
      <c r="M41" s="11" t="str">
        <f>M40</f>
        <v>Preventivo al 31/12/2022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53587456</v>
      </c>
      <c r="Q41" s="19">
        <f>D58</f>
        <v>0</v>
      </c>
      <c r="R41" s="12">
        <f>H57</f>
        <v>0</v>
      </c>
    </row>
    <row r="42" spans="1:18" ht="16.5" customHeight="1" x14ac:dyDescent="0.3">
      <c r="A42" s="55" t="s">
        <v>35</v>
      </c>
      <c r="B42" s="29" t="s">
        <v>36</v>
      </c>
      <c r="C42" s="54">
        <f>+'[1]NI-San'!N983</f>
        <v>7060948</v>
      </c>
      <c r="D42" s="54">
        <f>+'[1]NI-San'!O983</f>
        <v>7060948</v>
      </c>
      <c r="E42" s="54">
        <f>+'[1]NI-San'!R983</f>
        <v>1765238</v>
      </c>
      <c r="F42" s="31"/>
      <c r="G42" s="17">
        <f>IF(C43=0,0,+C42/C43)</f>
        <v>2.0641868555577109E-2</v>
      </c>
      <c r="H42" s="17">
        <f>IF(D43=0,0,+D42/D43)</f>
        <v>2.0454876583647415E-2</v>
      </c>
      <c r="I42" s="32">
        <f>+E42/E43</f>
        <v>2.0454890422977795E-2</v>
      </c>
      <c r="L42" s="11" t="str">
        <f t="shared" si="3"/>
        <v>702</v>
      </c>
      <c r="M42" s="11" t="str">
        <f>E4</f>
        <v>Budget primo trimestre 2022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50365896</v>
      </c>
      <c r="Q42" s="19">
        <f>E7</f>
        <v>86299069</v>
      </c>
      <c r="R42" s="18">
        <f>I6</f>
        <v>0.58362038644936021</v>
      </c>
    </row>
    <row r="43" spans="1:18" ht="16.5" customHeight="1" x14ac:dyDescent="0.3">
      <c r="A43" s="56"/>
      <c r="B43" s="33" t="s">
        <v>12</v>
      </c>
      <c r="C43" s="34">
        <f>+C40</f>
        <v>342069226</v>
      </c>
      <c r="D43" s="34">
        <f>+D40</f>
        <v>345196314</v>
      </c>
      <c r="E43" s="34">
        <f>+E40</f>
        <v>86299069</v>
      </c>
      <c r="F43" s="35"/>
      <c r="G43" s="36"/>
      <c r="H43" s="37"/>
      <c r="I43" s="37"/>
      <c r="L43" s="11" t="str">
        <f t="shared" si="3"/>
        <v>702</v>
      </c>
      <c r="M43" s="11" t="str">
        <f t="shared" si="3"/>
        <v>Budget primo trimestre 2022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45448455</v>
      </c>
      <c r="Q43" s="19">
        <f>E10</f>
        <v>86299069</v>
      </c>
      <c r="R43" s="18">
        <f>I9</f>
        <v>0.52663899537548897</v>
      </c>
    </row>
    <row r="44" spans="1:18" ht="16.5" customHeight="1" x14ac:dyDescent="0.3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702</v>
      </c>
      <c r="M44" s="11" t="str">
        <f t="shared" si="3"/>
        <v>Budget primo trimestre 2022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20844718</v>
      </c>
      <c r="Q44" s="19">
        <f>E13</f>
        <v>86299069</v>
      </c>
      <c r="R44" s="18">
        <f>I12</f>
        <v>0.24154047362897971</v>
      </c>
    </row>
    <row r="45" spans="1:18" ht="16.5" customHeight="1" x14ac:dyDescent="0.3">
      <c r="A45" s="55" t="s">
        <v>37</v>
      </c>
      <c r="B45" s="29" t="s">
        <v>38</v>
      </c>
      <c r="C45" s="30">
        <f>+'[1]NI-San'!N996</f>
        <v>4992512</v>
      </c>
      <c r="D45" s="30">
        <f>+'[1]NI-San'!O996</f>
        <v>4992512</v>
      </c>
      <c r="E45" s="30">
        <f>+'[1]NI-San'!R996</f>
        <v>1248129</v>
      </c>
      <c r="F45" s="31"/>
      <c r="G45" s="17">
        <f>IF(C46=0,0,+C45/C46)</f>
        <v>1.4595034047289597E-2</v>
      </c>
      <c r="H45" s="17">
        <f>IF(D46=0,0,+D45/D46)</f>
        <v>1.4462819553745293E-2</v>
      </c>
      <c r="I45" s="32">
        <f>+E45/E46</f>
        <v>1.4462832733456256E-2</v>
      </c>
      <c r="L45" s="11" t="str">
        <f t="shared" si="3"/>
        <v>702</v>
      </c>
      <c r="M45" s="11" t="str">
        <f t="shared" si="3"/>
        <v>Budget primo trimestre 2022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11002141</v>
      </c>
      <c r="Q45" s="19">
        <f>E16</f>
        <v>86299069</v>
      </c>
      <c r="R45" s="18">
        <f>I15</f>
        <v>0.12748852481826889</v>
      </c>
    </row>
    <row r="46" spans="1:18" ht="16.5" customHeight="1" x14ac:dyDescent="0.3">
      <c r="A46" s="56"/>
      <c r="B46" s="33" t="s">
        <v>12</v>
      </c>
      <c r="C46" s="34">
        <f>+C43</f>
        <v>342069226</v>
      </c>
      <c r="D46" s="34">
        <f>+D43</f>
        <v>345196314</v>
      </c>
      <c r="E46" s="34">
        <f>+E43</f>
        <v>86299069</v>
      </c>
      <c r="F46" s="35"/>
      <c r="G46" s="36"/>
      <c r="H46" s="37"/>
      <c r="I46" s="37"/>
      <c r="L46" s="11" t="str">
        <f t="shared" si="3"/>
        <v>702</v>
      </c>
      <c r="M46" s="11" t="str">
        <f t="shared" si="3"/>
        <v>Budget primo trimestre 2022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2201482</v>
      </c>
      <c r="Q46" s="19">
        <f>E19</f>
        <v>86299069</v>
      </c>
      <c r="R46" s="18">
        <f>I18</f>
        <v>2.5509915987622069E-2</v>
      </c>
    </row>
    <row r="47" spans="1:18" ht="16.5" customHeight="1" x14ac:dyDescent="0.3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702</v>
      </c>
      <c r="M47" s="11" t="str">
        <f t="shared" si="3"/>
        <v>Budget primo trimestre 2022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952042</v>
      </c>
      <c r="Q47" s="19">
        <f>E22</f>
        <v>86299069</v>
      </c>
      <c r="R47" s="18">
        <f>I21</f>
        <v>1.1031891896771215E-2</v>
      </c>
    </row>
    <row r="48" spans="1:18" ht="16.5" customHeight="1" x14ac:dyDescent="0.3">
      <c r="A48" s="55" t="s">
        <v>39</v>
      </c>
      <c r="B48" s="29" t="s">
        <v>40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>
        <f ca="1">+E48/E49</f>
        <v>0</v>
      </c>
      <c r="L48" s="11" t="str">
        <f t="shared" si="3"/>
        <v>702</v>
      </c>
      <c r="M48" s="11" t="str">
        <f t="shared" si="3"/>
        <v>Budget primo trimestre 2022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1465490</v>
      </c>
      <c r="Q48" s="19">
        <f>E25</f>
        <v>86299069</v>
      </c>
      <c r="R48" s="18">
        <f>I24</f>
        <v>1.6981527344171E-2</v>
      </c>
    </row>
    <row r="49" spans="1:18" ht="16.5" customHeight="1" x14ac:dyDescent="0.3">
      <c r="A49" s="56"/>
      <c r="B49" s="33" t="s">
        <v>12</v>
      </c>
      <c r="C49" s="34">
        <f>+C46</f>
        <v>342069226</v>
      </c>
      <c r="D49" s="34">
        <f>+D46</f>
        <v>345196314</v>
      </c>
      <c r="E49" s="34">
        <f>+E46</f>
        <v>86299069</v>
      </c>
      <c r="F49" s="35"/>
      <c r="G49" s="36"/>
      <c r="H49" s="37"/>
      <c r="I49" s="37"/>
      <c r="L49" s="11" t="str">
        <f t="shared" si="3"/>
        <v>702</v>
      </c>
      <c r="M49" s="11" t="str">
        <f t="shared" si="3"/>
        <v>Budget primo trimestre 2022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371097</v>
      </c>
      <c r="Q49" s="19">
        <f>E28</f>
        <v>86299069</v>
      </c>
      <c r="R49" s="18">
        <f>I27</f>
        <v>4.3001275019548587E-3</v>
      </c>
    </row>
    <row r="50" spans="1:18" ht="16.5" customHeight="1" x14ac:dyDescent="0.3">
      <c r="B50" s="33"/>
      <c r="C50" s="25"/>
      <c r="D50" s="25"/>
      <c r="E50" s="25"/>
      <c r="G50" s="28"/>
      <c r="H50" s="28"/>
      <c r="I50" s="28"/>
      <c r="L50" s="11" t="str">
        <f t="shared" si="3"/>
        <v>702</v>
      </c>
      <c r="M50" s="11" t="str">
        <f t="shared" si="3"/>
        <v>Budget primo trimestre 2022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3837298</v>
      </c>
      <c r="Q50" s="19">
        <f>E31</f>
        <v>86299069</v>
      </c>
      <c r="R50" s="18">
        <f>I30</f>
        <v>4.446511468159639E-2</v>
      </c>
    </row>
    <row r="51" spans="1:18" ht="16.5" customHeight="1" x14ac:dyDescent="0.3">
      <c r="A51" s="61" t="s">
        <v>41</v>
      </c>
      <c r="B51" s="14" t="s">
        <v>42</v>
      </c>
      <c r="C51" s="15">
        <f>+'[1]NI-San'!N372+'[1]NI-San'!N1569+'[1]NI-San'!N1691</f>
        <v>420825354</v>
      </c>
      <c r="D51" s="15">
        <f>+'[1]NI-San'!O372+'[1]NI-San'!O1569+'[1]NI-San'!O1691</f>
        <v>408753770</v>
      </c>
      <c r="E51" s="15">
        <f>+'[1]NI-San'!R372+'[1]NI-San'!R1569+'[1]NI-San'!R1691</f>
        <v>102188414</v>
      </c>
      <c r="F51" s="16"/>
      <c r="G51" s="17">
        <f>IF(C52=0,0,+C51/C52)</f>
        <v>1.2302344730654022</v>
      </c>
      <c r="H51" s="17">
        <f>IF(D52=0,0,+D51/D52)</f>
        <v>1.1841197412090558</v>
      </c>
      <c r="I51" s="17">
        <f>+E51/E52</f>
        <v>1.1841195413127805</v>
      </c>
      <c r="L51" s="11" t="str">
        <f t="shared" si="3"/>
        <v>702</v>
      </c>
      <c r="M51" s="11" t="str">
        <f t="shared" si="3"/>
        <v>Budget primo trimestre 2022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1806442</v>
      </c>
      <c r="Q51" s="19">
        <f>E34</f>
        <v>86299069</v>
      </c>
      <c r="R51" s="18">
        <f>I33</f>
        <v>2.0932346326934304E-2</v>
      </c>
    </row>
    <row r="52" spans="1:18" ht="16.5" customHeight="1" x14ac:dyDescent="0.3">
      <c r="A52" s="62"/>
      <c r="B52" s="20" t="s">
        <v>12</v>
      </c>
      <c r="C52" s="21">
        <f>+C46</f>
        <v>342069226</v>
      </c>
      <c r="D52" s="21">
        <f>+D46</f>
        <v>345196314</v>
      </c>
      <c r="E52" s="21">
        <f>+E46</f>
        <v>86299069</v>
      </c>
      <c r="F52" s="22"/>
      <c r="G52" s="23"/>
      <c r="H52" s="23"/>
      <c r="I52" s="23"/>
      <c r="L52" s="11" t="str">
        <f t="shared" si="3"/>
        <v>702</v>
      </c>
      <c r="M52" s="11" t="str">
        <f t="shared" si="3"/>
        <v>Budget primo trimestre 2022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11433865</v>
      </c>
      <c r="Q52" s="19">
        <f>E37</f>
        <v>86299069</v>
      </c>
      <c r="R52" s="18">
        <f>I36</f>
        <v>0.13249117438335284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702</v>
      </c>
      <c r="M53" s="11" t="str">
        <f t="shared" si="3"/>
        <v>Budget primo trimestre 2022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47807</v>
      </c>
      <c r="Q53" s="19">
        <f>E40</f>
        <v>86299069</v>
      </c>
      <c r="R53" s="18">
        <f>I39</f>
        <v>5.5396889623455842E-4</v>
      </c>
    </row>
    <row r="54" spans="1:18" ht="16.5" customHeight="1" x14ac:dyDescent="0.3">
      <c r="A54" s="61" t="s">
        <v>43</v>
      </c>
      <c r="B54" s="14" t="s">
        <v>42</v>
      </c>
      <c r="C54" s="15">
        <f>+C51</f>
        <v>420825354</v>
      </c>
      <c r="D54" s="15">
        <f>+D51</f>
        <v>408753770</v>
      </c>
      <c r="E54" s="15">
        <f>+E51</f>
        <v>102188414</v>
      </c>
      <c r="F54" s="16"/>
      <c r="G54" s="17">
        <f>IF(C55=0,0,+C54/C55)</f>
        <v>1.0324020898906574</v>
      </c>
      <c r="H54" s="17">
        <f>IF(D55=0,0,+D54/D55)</f>
        <v>1.0332794749642837</v>
      </c>
      <c r="I54" s="17">
        <f>+E54/E55</f>
        <v>1.0332794871667053</v>
      </c>
      <c r="L54" s="11" t="str">
        <f t="shared" si="3"/>
        <v>702</v>
      </c>
      <c r="M54" s="11" t="str">
        <f t="shared" si="3"/>
        <v>Budget primo trimestre 2022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1765238</v>
      </c>
      <c r="Q54" s="19">
        <f>E43</f>
        <v>86299069</v>
      </c>
      <c r="R54" s="18">
        <f>I42</f>
        <v>2.0454890422977795E-2</v>
      </c>
    </row>
    <row r="55" spans="1:18" ht="16.5" customHeight="1" x14ac:dyDescent="0.3">
      <c r="A55" s="62"/>
      <c r="B55" s="20" t="s">
        <v>44</v>
      </c>
      <c r="C55" s="21">
        <f>+'[1]NI-San'!N1708</f>
        <v>407617689</v>
      </c>
      <c r="D55" s="21">
        <f>+'[1]NI-San'!O1708</f>
        <v>395588783</v>
      </c>
      <c r="E55" s="21">
        <f>+'[1]NI-San'!R1708</f>
        <v>98897167</v>
      </c>
      <c r="F55" s="22"/>
      <c r="G55" s="23"/>
      <c r="H55" s="23"/>
      <c r="I55" s="23"/>
      <c r="L55" s="11" t="str">
        <f t="shared" ref="L55:M59" si="5">L54</f>
        <v>702</v>
      </c>
      <c r="M55" s="11" t="str">
        <f t="shared" si="5"/>
        <v>Budget primo trimestre 2022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1248129</v>
      </c>
      <c r="Q55" s="19">
        <f>E46</f>
        <v>86299069</v>
      </c>
      <c r="R55" s="18">
        <f>I45</f>
        <v>1.4462832733456256E-2</v>
      </c>
    </row>
    <row r="56" spans="1:18" ht="16.5" customHeight="1" x14ac:dyDescent="0.3">
      <c r="G56" s="28"/>
      <c r="H56" s="28"/>
      <c r="I56" s="28"/>
      <c r="L56" s="11" t="str">
        <f t="shared" si="5"/>
        <v>702</v>
      </c>
      <c r="M56" s="11" t="str">
        <f t="shared" si="5"/>
        <v>Budget primo trimestre 2022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86299069</v>
      </c>
      <c r="R56" s="18">
        <f ca="1">I48</f>
        <v>0</v>
      </c>
    </row>
    <row r="57" spans="1:18" ht="16.5" customHeight="1" x14ac:dyDescent="0.3">
      <c r="A57" s="61" t="s">
        <v>45</v>
      </c>
      <c r="B57" s="14" t="s">
        <v>46</v>
      </c>
      <c r="C57" s="27">
        <f ca="1">[1]SKASST_TOT!C$37</f>
        <v>68686364</v>
      </c>
      <c r="D57" s="27">
        <f ca="1">[1]SKASST_TOT!D$37</f>
        <v>53587456</v>
      </c>
      <c r="E57" s="27">
        <f ca="1">[1]SKASST_TOT!E$37</f>
        <v>-15098908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702</v>
      </c>
      <c r="M57" s="11" t="str">
        <f t="shared" si="5"/>
        <v>Budget primo trimestre 2022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102188414</v>
      </c>
      <c r="Q57" s="19">
        <f>E52</f>
        <v>86299069</v>
      </c>
      <c r="R57" s="18">
        <f>I51</f>
        <v>1.1841195413127805</v>
      </c>
    </row>
    <row r="58" spans="1:18" ht="16.5" customHeight="1" x14ac:dyDescent="0.3">
      <c r="A58" s="62"/>
      <c r="B58" s="20" t="s">
        <v>12</v>
      </c>
      <c r="C58" s="21">
        <f>+'[1]NI-San'!N1711</f>
        <v>0</v>
      </c>
      <c r="D58" s="21">
        <f>+'[1]NI-San'!O1711</f>
        <v>0</v>
      </c>
      <c r="E58" s="21">
        <f>+'[1]NI-San'!R1711</f>
        <v>0</v>
      </c>
      <c r="F58" s="22"/>
      <c r="G58" s="23"/>
      <c r="H58" s="23"/>
      <c r="I58" s="23"/>
      <c r="L58" s="11" t="str">
        <f t="shared" si="5"/>
        <v>702</v>
      </c>
      <c r="M58" s="11" t="str">
        <f t="shared" si="5"/>
        <v>Budget primo trimestre 2022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102188414</v>
      </c>
      <c r="Q58" s="19">
        <f>E55</f>
        <v>98897167</v>
      </c>
      <c r="R58" s="18">
        <f>I54</f>
        <v>1.0332794871667053</v>
      </c>
    </row>
    <row r="59" spans="1:18" ht="17.25" customHeight="1" x14ac:dyDescent="0.3">
      <c r="B59" s="58"/>
      <c r="L59" s="11" t="str">
        <f t="shared" si="5"/>
        <v>702</v>
      </c>
      <c r="M59" s="63" t="str">
        <f t="shared" si="5"/>
        <v>Budget primo trimestre 2022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-15098908</v>
      </c>
      <c r="Q59" s="19">
        <f>E58</f>
        <v>0</v>
      </c>
      <c r="R59" s="18" t="e">
        <f ca="1">I57</f>
        <v>#DIV/0!</v>
      </c>
    </row>
    <row r="60" spans="1:18" x14ac:dyDescent="0.3">
      <c r="A60" s="2" t="s">
        <v>47</v>
      </c>
    </row>
    <row r="61" spans="1:18" ht="35.25" customHeight="1" x14ac:dyDescent="0.3">
      <c r="A61" s="64" t="s">
        <v>48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49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50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51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52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2023-06-14T09:01:45Z</dcterms:created>
  <dcterms:modified xsi:type="dcterms:W3CDTF">2023-06-14T09:02:21Z</dcterms:modified>
</cp:coreProperties>
</file>