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t15(1)" sheetId="1" r:id="rId1"/>
    <sheet name="t15(1)_Dett" sheetId="2" r:id="rId2"/>
    <sheet name="t15(2)" sheetId="3" r:id="rId3"/>
    <sheet name="t15(2)_Dett" sheetId="4" r:id="rId4"/>
    <sheet name="t15(3)" sheetId="5" r:id="rId5"/>
    <sheet name="t15(3)_Dett" sheetId="6" r:id="rId6"/>
    <sheet name="SICI(1)" sheetId="7" r:id="rId7"/>
    <sheet name="SICI(2)" sheetId="8" r:id="rId8"/>
    <sheet name="SICI(3)" sheetId="9" r:id="rId9"/>
  </sheets>
  <externalReferences>
    <externalReference r:id="rId10"/>
    <externalReference r:id="rId11"/>
    <externalReference r:id="rId12"/>
  </externalReferences>
  <definedNames>
    <definedName name="_xlnm.Print_Area" localSheetId="6">'SICI(1)'!$A$1:$F$75</definedName>
    <definedName name="_xlnm.Print_Area" localSheetId="7">'SICI(2)'!$A$1:$F$79</definedName>
    <definedName name="_xlnm.Print_Area" localSheetId="8">'SICI(3)'!$A$1:$F$83</definedName>
    <definedName name="_xlnm.Print_Area" localSheetId="0">'t15(1)'!$A$1:$G$60</definedName>
    <definedName name="_xlnm.Print_Area" localSheetId="2">'t15(2)'!$A$1:$G$64</definedName>
    <definedName name="_xlnm.Print_Area" localSheetId="4">'t15(3)'!$A$1:$G$64</definedName>
    <definedName name="CODI_ISTITUZIONE" localSheetId="6">#REF!</definedName>
    <definedName name="CODI_ISTITUZIONE" localSheetId="7">#REF!</definedName>
    <definedName name="CODI_ISTITUZIONE" localSheetId="8">#REF!</definedName>
    <definedName name="CODI_ISTITUZIONE">#REF!</definedName>
    <definedName name="CODI_ISTITUZIONE2" localSheetId="6">#REF!</definedName>
    <definedName name="CODI_ISTITUZIONE2" localSheetId="7">#REF!</definedName>
    <definedName name="CODI_ISTITUZIONE2" localSheetId="8">#REF!</definedName>
    <definedName name="CODI_ISTITUZIONE2" localSheetId="2">#REF!</definedName>
    <definedName name="CODI_ISTITUZIONE2" localSheetId="3">#REF!</definedName>
    <definedName name="CODI_ISTITUZIONE2" localSheetId="4">#REF!</definedName>
    <definedName name="CODI_ISTITUZIONE2" localSheetId="5">#REF!</definedName>
    <definedName name="CODI_ISTITUZIONE2">#REF!</definedName>
    <definedName name="COMUNE_DESC">[1]COM!$A$2:$A$1716</definedName>
    <definedName name="DESC_ISTITUZIONE" localSheetId="6">#REF!</definedName>
    <definedName name="DESC_ISTITUZIONE" localSheetId="7">#REF!</definedName>
    <definedName name="DESC_ISTITUZIONE" localSheetId="8">#REF!</definedName>
    <definedName name="DESC_ISTITUZIONE">#REF!</definedName>
    <definedName name="DESC_ISTITUZIONE2" localSheetId="6">#REF!</definedName>
    <definedName name="DESC_ISTITUZIONE2" localSheetId="7">#REF!</definedName>
    <definedName name="DESC_ISTITUZIONE2" localSheetId="8">#REF!</definedName>
    <definedName name="DESC_ISTITUZIONE2" localSheetId="2">#REF!</definedName>
    <definedName name="DESC_ISTITUZIONE2" localSheetId="3">#REF!</definedName>
    <definedName name="DESC_ISTITUZIONE2" localSheetId="4">#REF!</definedName>
    <definedName name="DESC_ISTITUZIONE2" localSheetId="5">#REF!</definedName>
    <definedName name="DESC_ISTITUZIONE2">#REF!</definedName>
    <definedName name="_xlnm.Print_Titles" localSheetId="0">'t15(1)'!$3:$4</definedName>
    <definedName name="_xlnm.Print_Titles" localSheetId="2">'t15(2)'!$3:$4</definedName>
    <definedName name="_xlnm.Print_Titles" localSheetId="4">'t15(3)'!$3:$4</definedName>
  </definedNames>
  <calcPr calcId="124519" fullCalcOnLoad="1"/>
</workbook>
</file>

<file path=xl/calcChain.xml><?xml version="1.0" encoding="utf-8"?>
<calcChain xmlns="http://schemas.openxmlformats.org/spreadsheetml/2006/main">
  <c r="F83" i="9"/>
  <c r="N82"/>
  <c r="M82"/>
  <c r="L82"/>
  <c r="K82"/>
  <c r="F80"/>
  <c r="N79"/>
  <c r="M79"/>
  <c r="L79"/>
  <c r="K79"/>
  <c r="N75"/>
  <c r="M75"/>
  <c r="L75"/>
  <c r="K75"/>
  <c r="F75"/>
  <c r="N73"/>
  <c r="M73"/>
  <c r="L73"/>
  <c r="K73"/>
  <c r="F73"/>
  <c r="N71"/>
  <c r="M71"/>
  <c r="L71"/>
  <c r="K71"/>
  <c r="F71"/>
  <c r="N69"/>
  <c r="M69"/>
  <c r="L69"/>
  <c r="K69"/>
  <c r="F69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1"/>
  <c r="M51"/>
  <c r="L51"/>
  <c r="K51"/>
  <c r="F51"/>
  <c r="N49"/>
  <c r="M49"/>
  <c r="L49"/>
  <c r="K49"/>
  <c r="F49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9"/>
  <c r="M39"/>
  <c r="L39"/>
  <c r="K39"/>
  <c r="F39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N27"/>
  <c r="M27"/>
  <c r="L27"/>
  <c r="K27"/>
  <c r="F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9" i="8"/>
  <c r="N78"/>
  <c r="M78"/>
  <c r="L78"/>
  <c r="K78"/>
  <c r="F76"/>
  <c r="N75"/>
  <c r="M75"/>
  <c r="L75"/>
  <c r="K75"/>
  <c r="N71"/>
  <c r="M71"/>
  <c r="L71"/>
  <c r="K71"/>
  <c r="F71"/>
  <c r="N69"/>
  <c r="M69"/>
  <c r="L69"/>
  <c r="K69"/>
  <c r="F69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N57"/>
  <c r="M57"/>
  <c r="L57"/>
  <c r="K57"/>
  <c r="F57"/>
  <c r="N55"/>
  <c r="M55"/>
  <c r="L55"/>
  <c r="K55"/>
  <c r="F55"/>
  <c r="N53"/>
  <c r="M53"/>
  <c r="L53"/>
  <c r="K53"/>
  <c r="F53"/>
  <c r="N51"/>
  <c r="M51"/>
  <c r="L51"/>
  <c r="K51"/>
  <c r="F51"/>
  <c r="N49"/>
  <c r="M49"/>
  <c r="L49"/>
  <c r="K49"/>
  <c r="F49"/>
  <c r="M47"/>
  <c r="L47"/>
  <c r="K47"/>
  <c r="E47"/>
  <c r="N47" s="1"/>
  <c r="N45"/>
  <c r="M45"/>
  <c r="L45"/>
  <c r="K45"/>
  <c r="F45"/>
  <c r="N43"/>
  <c r="M43"/>
  <c r="L43"/>
  <c r="K43"/>
  <c r="F43"/>
  <c r="E43"/>
  <c r="N41"/>
  <c r="M41"/>
  <c r="L41"/>
  <c r="K41"/>
  <c r="F41"/>
  <c r="M39"/>
  <c r="L39"/>
  <c r="K39"/>
  <c r="E39"/>
  <c r="N39" s="1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E29"/>
  <c r="N27"/>
  <c r="M27"/>
  <c r="L27"/>
  <c r="K27"/>
  <c r="F27"/>
  <c r="E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5" i="7"/>
  <c r="N74"/>
  <c r="M74"/>
  <c r="L74"/>
  <c r="K74"/>
  <c r="F72"/>
  <c r="N71"/>
  <c r="M71"/>
  <c r="L71"/>
  <c r="K71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N59"/>
  <c r="M59"/>
  <c r="L59"/>
  <c r="K59"/>
  <c r="F59"/>
  <c r="N57"/>
  <c r="M57"/>
  <c r="L57"/>
  <c r="K57"/>
  <c r="F57"/>
  <c r="E57"/>
  <c r="N53"/>
  <c r="M53"/>
  <c r="L53"/>
  <c r="K53"/>
  <c r="F53"/>
  <c r="N51"/>
  <c r="M51"/>
  <c r="L51"/>
  <c r="K51"/>
  <c r="F51"/>
  <c r="N49"/>
  <c r="M49"/>
  <c r="L49"/>
  <c r="K49"/>
  <c r="F49"/>
  <c r="M47"/>
  <c r="L47"/>
  <c r="K47"/>
  <c r="E47"/>
  <c r="N47" s="1"/>
  <c r="N45"/>
  <c r="M45"/>
  <c r="L45"/>
  <c r="K45"/>
  <c r="F45"/>
  <c r="N43"/>
  <c r="M43"/>
  <c r="L43"/>
  <c r="K43"/>
  <c r="F43"/>
  <c r="E43"/>
  <c r="N41"/>
  <c r="M41"/>
  <c r="L41"/>
  <c r="K41"/>
  <c r="F41"/>
  <c r="M39"/>
  <c r="L39"/>
  <c r="K39"/>
  <c r="E39"/>
  <c r="N39" s="1"/>
  <c r="N35"/>
  <c r="M35"/>
  <c r="L35"/>
  <c r="K35"/>
  <c r="F35"/>
  <c r="N33"/>
  <c r="M33"/>
  <c r="L33"/>
  <c r="K33"/>
  <c r="F33"/>
  <c r="N31"/>
  <c r="M31"/>
  <c r="L31"/>
  <c r="K31"/>
  <c r="F31"/>
  <c r="N29"/>
  <c r="M29"/>
  <c r="L29"/>
  <c r="K29"/>
  <c r="F29"/>
  <c r="E29"/>
  <c r="N27"/>
  <c r="M27"/>
  <c r="L27"/>
  <c r="K27"/>
  <c r="F27"/>
  <c r="E27"/>
  <c r="N23"/>
  <c r="M23"/>
  <c r="L23"/>
  <c r="K23"/>
  <c r="F23"/>
  <c r="N21"/>
  <c r="M21"/>
  <c r="L21"/>
  <c r="K21"/>
  <c r="F21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B48" i="6"/>
  <c r="B42"/>
  <c r="C24" i="5" s="1"/>
  <c r="B34" i="6"/>
  <c r="B29"/>
  <c r="B23"/>
  <c r="E17"/>
  <c r="B17"/>
  <c r="E11"/>
  <c r="G14" i="5" s="1"/>
  <c r="B11" i="6"/>
  <c r="A1"/>
  <c r="S56" i="5"/>
  <c r="C56"/>
  <c r="T56" s="1"/>
  <c r="T55"/>
  <c r="S55"/>
  <c r="T54"/>
  <c r="S54"/>
  <c r="T53"/>
  <c r="S53"/>
  <c r="T52"/>
  <c r="S52"/>
  <c r="T51"/>
  <c r="S51"/>
  <c r="S48"/>
  <c r="C48"/>
  <c r="T48" s="1"/>
  <c r="S47"/>
  <c r="C47"/>
  <c r="C49" s="1"/>
  <c r="T46"/>
  <c r="S46"/>
  <c r="T45"/>
  <c r="S45"/>
  <c r="T44"/>
  <c r="S44"/>
  <c r="T43"/>
  <c r="S43"/>
  <c r="T42"/>
  <c r="S42"/>
  <c r="T41"/>
  <c r="S41"/>
  <c r="T40"/>
  <c r="S40"/>
  <c r="T39"/>
  <c r="S39"/>
  <c r="T38"/>
  <c r="S38"/>
  <c r="S35"/>
  <c r="C35"/>
  <c r="T35" s="1"/>
  <c r="T34"/>
  <c r="S34"/>
  <c r="T33"/>
  <c r="S33"/>
  <c r="T32"/>
  <c r="S32"/>
  <c r="T31"/>
  <c r="S31"/>
  <c r="E31"/>
  <c r="T30"/>
  <c r="S30"/>
  <c r="X29"/>
  <c r="T29"/>
  <c r="S29"/>
  <c r="G29"/>
  <c r="Y29" s="1"/>
  <c r="Y28"/>
  <c r="X28"/>
  <c r="Y27"/>
  <c r="X27"/>
  <c r="Y26"/>
  <c r="X26"/>
  <c r="Y25"/>
  <c r="X25"/>
  <c r="Y24"/>
  <c r="X24"/>
  <c r="S24"/>
  <c r="Y23"/>
  <c r="X23"/>
  <c r="T23"/>
  <c r="S23"/>
  <c r="Y22"/>
  <c r="X22"/>
  <c r="T22"/>
  <c r="S22"/>
  <c r="Y21"/>
  <c r="X21"/>
  <c r="T21"/>
  <c r="S21"/>
  <c r="Y20"/>
  <c r="X20"/>
  <c r="T20"/>
  <c r="S20"/>
  <c r="Y19"/>
  <c r="X19"/>
  <c r="T19"/>
  <c r="S19"/>
  <c r="E17"/>
  <c r="S16"/>
  <c r="E16"/>
  <c r="C16"/>
  <c r="T16" s="1"/>
  <c r="T15"/>
  <c r="S15"/>
  <c r="X14"/>
  <c r="Y13"/>
  <c r="X13"/>
  <c r="Y12"/>
  <c r="X12"/>
  <c r="S12"/>
  <c r="C12"/>
  <c r="T12" s="1"/>
  <c r="Y11"/>
  <c r="X11"/>
  <c r="T11"/>
  <c r="S11"/>
  <c r="Y10"/>
  <c r="X10"/>
  <c r="T10"/>
  <c r="S10"/>
  <c r="Y9"/>
  <c r="X9"/>
  <c r="T9"/>
  <c r="S9"/>
  <c r="X8"/>
  <c r="T8"/>
  <c r="S8"/>
  <c r="G8"/>
  <c r="Y8" s="1"/>
  <c r="Y7"/>
  <c r="X7"/>
  <c r="T7"/>
  <c r="S7"/>
  <c r="E5"/>
  <c r="A1"/>
  <c r="B54" i="4"/>
  <c r="B48"/>
  <c r="B42"/>
  <c r="C20" i="3" s="1"/>
  <c r="B34" i="4"/>
  <c r="B29"/>
  <c r="C54" i="3" s="1"/>
  <c r="B23" i="4"/>
  <c r="E17"/>
  <c r="G27" i="3" s="1"/>
  <c r="B17" i="4"/>
  <c r="B13"/>
  <c r="E11"/>
  <c r="B11"/>
  <c r="A1"/>
  <c r="S61" i="3"/>
  <c r="C61"/>
  <c r="T61" s="1"/>
  <c r="T60"/>
  <c r="S60"/>
  <c r="T59"/>
  <c r="S59"/>
  <c r="T58"/>
  <c r="S58"/>
  <c r="S55"/>
  <c r="C55"/>
  <c r="T55" s="1"/>
  <c r="S54"/>
  <c r="T53"/>
  <c r="S53"/>
  <c r="T52"/>
  <c r="S52"/>
  <c r="T51"/>
  <c r="S51"/>
  <c r="T50"/>
  <c r="S50"/>
  <c r="T49"/>
  <c r="S49"/>
  <c r="T48"/>
  <c r="S48"/>
  <c r="S45"/>
  <c r="C45"/>
  <c r="T45" s="1"/>
  <c r="T44"/>
  <c r="S44"/>
  <c r="T43"/>
  <c r="S43"/>
  <c r="T42"/>
  <c r="S42"/>
  <c r="T41"/>
  <c r="S41"/>
  <c r="S36"/>
  <c r="C36"/>
  <c r="T36" s="1"/>
  <c r="T35"/>
  <c r="S35"/>
  <c r="T34"/>
  <c r="S34"/>
  <c r="T33"/>
  <c r="S33"/>
  <c r="T32"/>
  <c r="S32"/>
  <c r="S29"/>
  <c r="C29"/>
  <c r="C30" s="1"/>
  <c r="T28"/>
  <c r="S28"/>
  <c r="X27"/>
  <c r="T27"/>
  <c r="S27"/>
  <c r="Y26"/>
  <c r="X26"/>
  <c r="T26"/>
  <c r="S26"/>
  <c r="Y25"/>
  <c r="X25"/>
  <c r="T25"/>
  <c r="S25"/>
  <c r="Y24"/>
  <c r="X24"/>
  <c r="Y23"/>
  <c r="X23"/>
  <c r="S20"/>
  <c r="T19"/>
  <c r="S19"/>
  <c r="G19"/>
  <c r="G20" s="1"/>
  <c r="Y18"/>
  <c r="X18"/>
  <c r="T18"/>
  <c r="S18"/>
  <c r="Y17"/>
  <c r="X17"/>
  <c r="T17"/>
  <c r="S17"/>
  <c r="S14"/>
  <c r="C14"/>
  <c r="C15" s="1"/>
  <c r="T13"/>
  <c r="S13"/>
  <c r="X12"/>
  <c r="T12"/>
  <c r="S12"/>
  <c r="G12"/>
  <c r="Y12" s="1"/>
  <c r="Y11"/>
  <c r="X11"/>
  <c r="T11"/>
  <c r="S11"/>
  <c r="Y10"/>
  <c r="X10"/>
  <c r="T10"/>
  <c r="S10"/>
  <c r="Y9"/>
  <c r="X9"/>
  <c r="T9"/>
  <c r="S9"/>
  <c r="Y8"/>
  <c r="X8"/>
  <c r="T8"/>
  <c r="S8"/>
  <c r="Y7"/>
  <c r="X7"/>
  <c r="T7"/>
  <c r="S7"/>
  <c r="A1"/>
  <c r="B54" i="2"/>
  <c r="B48"/>
  <c r="B42"/>
  <c r="B34"/>
  <c r="B29"/>
  <c r="B23"/>
  <c r="C43" i="1" s="1"/>
  <c r="E17" i="2"/>
  <c r="B17"/>
  <c r="E11"/>
  <c r="B11"/>
  <c r="A1"/>
  <c r="S58" i="1"/>
  <c r="C58"/>
  <c r="T58" s="1"/>
  <c r="T57"/>
  <c r="S57"/>
  <c r="T56"/>
  <c r="S56"/>
  <c r="T55"/>
  <c r="S55"/>
  <c r="S52"/>
  <c r="C52"/>
  <c r="T52" s="1"/>
  <c r="S51"/>
  <c r="C51"/>
  <c r="C53" s="1"/>
  <c r="T50"/>
  <c r="S50"/>
  <c r="T49"/>
  <c r="S49"/>
  <c r="T48"/>
  <c r="S48"/>
  <c r="T47"/>
  <c r="S47"/>
  <c r="T46"/>
  <c r="S46"/>
  <c r="S43"/>
  <c r="T42"/>
  <c r="S42"/>
  <c r="T41"/>
  <c r="S41"/>
  <c r="T40"/>
  <c r="S40"/>
  <c r="S35"/>
  <c r="C35"/>
  <c r="T35" s="1"/>
  <c r="T34"/>
  <c r="S34"/>
  <c r="T33"/>
  <c r="S33"/>
  <c r="T32"/>
  <c r="S32"/>
  <c r="T31"/>
  <c r="S31"/>
  <c r="S28"/>
  <c r="C28"/>
  <c r="C29" s="1"/>
  <c r="X27"/>
  <c r="T27"/>
  <c r="S27"/>
  <c r="G27"/>
  <c r="Y27" s="1"/>
  <c r="Y26"/>
  <c r="X26"/>
  <c r="T26"/>
  <c r="S26"/>
  <c r="Y25"/>
  <c r="X25"/>
  <c r="T25"/>
  <c r="S25"/>
  <c r="X24"/>
  <c r="G24"/>
  <c r="Y24" s="1"/>
  <c r="T20"/>
  <c r="S20"/>
  <c r="G20"/>
  <c r="G21" s="1"/>
  <c r="C20"/>
  <c r="C21" s="1"/>
  <c r="Y19"/>
  <c r="X19"/>
  <c r="T19"/>
  <c r="S19"/>
  <c r="Y18"/>
  <c r="X18"/>
  <c r="T18"/>
  <c r="S18"/>
  <c r="T17"/>
  <c r="S17"/>
  <c r="S14"/>
  <c r="C14"/>
  <c r="C15" s="1"/>
  <c r="C22" s="1"/>
  <c r="X13"/>
  <c r="T13"/>
  <c r="S13"/>
  <c r="G13"/>
  <c r="G14" s="1"/>
  <c r="G15" s="1"/>
  <c r="Y12"/>
  <c r="X12"/>
  <c r="T12"/>
  <c r="S12"/>
  <c r="Y11"/>
  <c r="X11"/>
  <c r="T11"/>
  <c r="S11"/>
  <c r="Y10"/>
  <c r="X10"/>
  <c r="T10"/>
  <c r="S10"/>
  <c r="Y9"/>
  <c r="X9"/>
  <c r="T9"/>
  <c r="S9"/>
  <c r="Y8"/>
  <c r="X8"/>
  <c r="T8"/>
  <c r="S8"/>
  <c r="Y7"/>
  <c r="X7"/>
  <c r="T7"/>
  <c r="S7"/>
  <c r="A1"/>
  <c r="C46" i="3" l="1"/>
  <c r="C13" i="5"/>
  <c r="T29" i="3"/>
  <c r="C17" i="5"/>
  <c r="C26" s="1"/>
  <c r="C57"/>
  <c r="C44" i="1"/>
  <c r="T43"/>
  <c r="G28" i="3"/>
  <c r="G29" s="1"/>
  <c r="Y27"/>
  <c r="C56"/>
  <c r="T54"/>
  <c r="T20"/>
  <c r="C21"/>
  <c r="C22" s="1"/>
  <c r="C38"/>
  <c r="G15" i="5"/>
  <c r="G16" s="1"/>
  <c r="Y14"/>
  <c r="C25"/>
  <c r="T24"/>
  <c r="Y13" i="1"/>
  <c r="T14"/>
  <c r="G28"/>
  <c r="G29" s="1"/>
  <c r="G61" s="1"/>
  <c r="T28"/>
  <c r="C36"/>
  <c r="C37" s="1"/>
  <c r="T51"/>
  <c r="C59"/>
  <c r="G13" i="3"/>
  <c r="G14" s="1"/>
  <c r="T14"/>
  <c r="C37"/>
  <c r="C62"/>
  <c r="C63" s="1"/>
  <c r="G30" i="5"/>
  <c r="G31" s="1"/>
  <c r="C36"/>
  <c r="C58" s="1"/>
  <c r="F39" i="7"/>
  <c r="F47"/>
  <c r="F39" i="8"/>
  <c r="F47"/>
  <c r="T47" i="5"/>
  <c r="G64" i="3" l="1"/>
  <c r="C64"/>
  <c r="H4" s="1"/>
  <c r="N4" s="1"/>
  <c r="H18"/>
  <c r="L4" s="1"/>
  <c r="AB1"/>
  <c r="O4" s="1"/>
  <c r="C59" i="5"/>
  <c r="G59"/>
  <c r="C60" i="1"/>
  <c r="C61" s="1"/>
  <c r="H11" i="3" l="1"/>
  <c r="M4" s="1"/>
  <c r="H18" i="1"/>
  <c r="L4" s="1"/>
  <c r="H11"/>
  <c r="M4" s="1"/>
  <c r="AB1"/>
  <c r="O4" s="1"/>
  <c r="H4"/>
  <c r="N4" s="1"/>
  <c r="H18" i="5"/>
  <c r="L4" s="1"/>
  <c r="H11"/>
  <c r="M4" s="1"/>
  <c r="AB1"/>
  <c r="O4" s="1"/>
  <c r="H4"/>
  <c r="N4" s="1"/>
</calcChain>
</file>

<file path=xl/sharedStrings.xml><?xml version="1.0" encoding="utf-8"?>
<sst xmlns="http://schemas.openxmlformats.org/spreadsheetml/2006/main" count="912" uniqueCount="389">
  <si>
    <t>ME</t>
  </si>
  <si>
    <t>INC9</t>
  </si>
  <si>
    <t>INC15</t>
  </si>
  <si>
    <t>SQ9</t>
  </si>
  <si>
    <t>SQ5</t>
  </si>
  <si>
    <t>Costituzione fondi per il trattamento accessorio (*)</t>
  </si>
  <si>
    <t>Destinazione fondi per il trattamento accessorio (*)</t>
  </si>
  <si>
    <t>SQUADRATURA 9</t>
  </si>
  <si>
    <t>DESCRIZIONE</t>
  </si>
  <si>
    <t>CODICE</t>
  </si>
  <si>
    <t>IMPORTI</t>
  </si>
  <si>
    <t>Fondo specificità medica, retrib. posizione, equiparazione</t>
  </si>
  <si>
    <t xml:space="preserve">Fondo specificità medica, retrib. posizione, equiparazione
</t>
  </si>
  <si>
    <t>Risorse / Costituzione del fondo</t>
  </si>
  <si>
    <t>Impeghi / Importi erogati</t>
  </si>
  <si>
    <t>Risorse fisse aventi carattere di certezza e stabilità</t>
  </si>
  <si>
    <t>Destinazioni effettivamente erogate a valere sul fondo dell'anno di riferimento</t>
  </si>
  <si>
    <t>Fondo</t>
  </si>
  <si>
    <t>Natura</t>
  </si>
  <si>
    <t>Voce</t>
  </si>
  <si>
    <t>Dato</t>
  </si>
  <si>
    <t>Importo consolidato al 31.12.07 (art. 9 c. 1 Ccnl 08-09)</t>
  </si>
  <si>
    <t>F01A</t>
  </si>
  <si>
    <t>Indennità di specificità medica</t>
  </si>
  <si>
    <t>U264</t>
  </si>
  <si>
    <t>Incrementi Ccnl 08-09 (art. 9 cc. 2,3)</t>
  </si>
  <si>
    <t>F69G</t>
  </si>
  <si>
    <t>Retribuzione di posizione unificata</t>
  </si>
  <si>
    <t>U265</t>
  </si>
  <si>
    <t>Ria personale cessato (art. 47 c. 4 Ccnl 94-97)</t>
  </si>
  <si>
    <t>F950</t>
  </si>
  <si>
    <t>Retribuzione di posizione parte variabile aziendale</t>
  </si>
  <si>
    <t>U45A</t>
  </si>
  <si>
    <t>Incr. rid. stabile dot. org (art.50 c.2 L.a Ccnl 98-01)</t>
  </si>
  <si>
    <t>F947</t>
  </si>
  <si>
    <t>Sostituzioni (art. 18 Ccnl 98-01)</t>
  </si>
  <si>
    <t>U58A</t>
  </si>
  <si>
    <t>INCONGRUENZA 15</t>
  </si>
  <si>
    <t>Da f.do  cond lav raz.stab.servizi(art50 c2 L c Ccnl 98-01)</t>
  </si>
  <si>
    <t>F948</t>
  </si>
  <si>
    <t>Specifico trattamento economico</t>
  </si>
  <si>
    <t>U267</t>
  </si>
  <si>
    <t>Ass. personali pers. cess. (art. 50 c. 2 L. d Ccnl 98-01)</t>
  </si>
  <si>
    <t>F949</t>
  </si>
  <si>
    <t>Indennità di incarico di direzione di struttura complessa</t>
  </si>
  <si>
    <t>U268</t>
  </si>
  <si>
    <t>Incr. dot. org. o nuovi serv. (art. 53 - posiz - Ccnl 98-01)</t>
  </si>
  <si>
    <t>F951</t>
  </si>
  <si>
    <t>Altri istituti fondo posizione</t>
  </si>
  <si>
    <t>U269</t>
  </si>
  <si>
    <t>Altre risorse fondo posizione / parte fissa</t>
  </si>
  <si>
    <t>F996</t>
  </si>
  <si>
    <t>Totale Destinazioni effettivamente erogate a valere sul fondo anno corrente</t>
  </si>
  <si>
    <t>Totale Risorse fisse</t>
  </si>
  <si>
    <t>Totale Fondo posizione</t>
  </si>
  <si>
    <t>Decurtazioni</t>
  </si>
  <si>
    <t>Fondo trattamento accessorio condizioni di lavoro</t>
  </si>
  <si>
    <t>Art 1 c 456 L 147/2013 - Decurtazione permanente</t>
  </si>
  <si>
    <t>F27I</t>
  </si>
  <si>
    <t>INCONGRUENZA 9</t>
  </si>
  <si>
    <t>Art 23 c 2 Dlgs 75/2017 - Dec. fondo rispetto limite 2016</t>
  </si>
  <si>
    <t>F00P</t>
  </si>
  <si>
    <t>Straordinario</t>
  </si>
  <si>
    <t>U273</t>
  </si>
  <si>
    <t>Art 40 c 3-q DLgs 165/2001 - Dec. anno per piani di recup.</t>
  </si>
  <si>
    <t>F01S</t>
  </si>
  <si>
    <t>Indennità condizioni di lavoro</t>
  </si>
  <si>
    <t>U274</t>
  </si>
  <si>
    <t>Altre decurtazioni</t>
  </si>
  <si>
    <t>F01P</t>
  </si>
  <si>
    <t>Totale Decurtazioni</t>
  </si>
  <si>
    <t>Totale Fondo condizioni di lavoro</t>
  </si>
  <si>
    <t>Fondo retrib. risultato e qualità prestazione individuale</t>
  </si>
  <si>
    <t>Retribuzione di risultato</t>
  </si>
  <si>
    <t>U449</t>
  </si>
  <si>
    <t>Importo consolidato al 31.12.07 (art. 10 c. 1 Ccnl 08-09)</t>
  </si>
  <si>
    <t>F70G</t>
  </si>
  <si>
    <t>Retribuzione per specifiche disposizioni di legge</t>
  </si>
  <si>
    <t>U280</t>
  </si>
  <si>
    <t>Incr. dot. org. o nuovi serv (art. 53 -cond lav- Ccnl 98-01)</t>
  </si>
  <si>
    <t>F954</t>
  </si>
  <si>
    <t>Compenso per qualità prestazione individuale</t>
  </si>
  <si>
    <t>U582</t>
  </si>
  <si>
    <t>Risorse regionali non consolidate</t>
  </si>
  <si>
    <t>F01I</t>
  </si>
  <si>
    <t>Altri istituti fondo risultato</t>
  </si>
  <si>
    <t>U281</t>
  </si>
  <si>
    <t>Altre risorse fondo condizioni lavoro / parte fissa</t>
  </si>
  <si>
    <t>F991</t>
  </si>
  <si>
    <t>###</t>
  </si>
  <si>
    <t>Totale Fondo risultato</t>
  </si>
  <si>
    <t>A f.do posiz decurt per raz.stab.serv.(art51 c4 Ccnl 98-01)</t>
  </si>
  <si>
    <t>F955</t>
  </si>
  <si>
    <t>Importo consolidato al 31.12.07 (art. 11 c. 1 Ccnl 08-09)</t>
  </si>
  <si>
    <t>F71G</t>
  </si>
  <si>
    <t>Incrementi Ccnl 08-09 (art. 11 c. 2)</t>
  </si>
  <si>
    <t>F72G</t>
  </si>
  <si>
    <t>Incr. dot. org. o nuovi serv. (art53 -risultato- Ccnl 98-01)</t>
  </si>
  <si>
    <t>F958</t>
  </si>
  <si>
    <t>Altre risorse fondo risultato / parte fissa</t>
  </si>
  <si>
    <t>F989</t>
  </si>
  <si>
    <t>Risorse variabili</t>
  </si>
  <si>
    <t>Art 43 L 449/1997 - Entr. conto terzi o utenza o sponsor.</t>
  </si>
  <si>
    <t>F50H</t>
  </si>
  <si>
    <t>Economie di gestione (art. 52 c. 4 L. b Ccnl 98-01)</t>
  </si>
  <si>
    <t>F962</t>
  </si>
  <si>
    <t>Spec. disp. di legge (art. 52 c. 5 L. a Ccnl 98-01)</t>
  </si>
  <si>
    <t>F960</t>
  </si>
  <si>
    <t>Programmi concordati (art. 52 c. 5 L. b Ccnl 98-01)</t>
  </si>
  <si>
    <t>F961</t>
  </si>
  <si>
    <t>Art 16 cc 4-5-6 DL 98/11 - Risp. piani razionalizzazione</t>
  </si>
  <si>
    <t>F96H</t>
  </si>
  <si>
    <t>Altre risorse fondo risultato / parte variabile</t>
  </si>
  <si>
    <t>F987</t>
  </si>
  <si>
    <t>Somme non utilizzate fondo anno precedente</t>
  </si>
  <si>
    <t>F999</t>
  </si>
  <si>
    <t>Totale Risorse variabili</t>
  </si>
  <si>
    <t>TOTALE RISORSE CERTIFICATE</t>
  </si>
  <si>
    <t>TOTALE IMPIEGHI EROGATI</t>
  </si>
  <si>
    <t>(*)  Tutti gli importi vanno indicati in euro e al netto degli oneri sociali (contributi ed IRAP) a carico del datore di lavoro</t>
  </si>
  <si>
    <t>F996 - ALTRE RISORSE FONDO POSIZIONE / PARTE FISSA</t>
  </si>
  <si>
    <t>U269 - ALTRI ISTITUTI FONDO POSIZIONE</t>
  </si>
  <si>
    <t>ind Differenza sui Minimi</t>
  </si>
  <si>
    <t>F991 - ALTRE RISORSE FONDO CONDIZIONI LAVORO / PARTE FISSA</t>
  </si>
  <si>
    <t>U281 - ALTRI ISTITUTI FONDO RISULTATO</t>
  </si>
  <si>
    <t>R.A.R.</t>
  </si>
  <si>
    <t>F989 - ALTRE RISORSE FONDO RISULTATO / PARTE FISSA</t>
  </si>
  <si>
    <t>F987 - ALTRE RISORSE FONDO RISULTATO / PARTE VARIABILE</t>
  </si>
  <si>
    <t>F999 - SOMME NON UTILIZZATE FONDO ANNO PRECEDENTE</t>
  </si>
  <si>
    <t>F01P - ALTRE DECURTAZIONI DEL FONDO</t>
  </si>
  <si>
    <t>QUOTA CONVENZIONE UNIVERSITA'</t>
  </si>
  <si>
    <t>TRASFRIMENTO QUOTA DIRIGENTE PSICOLOGO EQUIPARATO</t>
  </si>
  <si>
    <t>NM</t>
  </si>
  <si>
    <t>Fondo retrib. posizione, equiparazione, specifico tratt.</t>
  </si>
  <si>
    <t>Importo consolidato al 31.12.07 (art. 8 c. 1 Ccnl 08-09)</t>
  </si>
  <si>
    <t>F09A</t>
  </si>
  <si>
    <t>Incrementi Ccnl 08-09 (art. 8 c. 2)</t>
  </si>
  <si>
    <t>F73G</t>
  </si>
  <si>
    <t>Incr. rid. stabile dot. org (art50 c2 L.a-c3 L.a Ccnl 98-01)</t>
  </si>
  <si>
    <t>F965</t>
  </si>
  <si>
    <t>Assegni e mat. ec. pers cess (art50 c2 Ld, c3 Lb Ccnl 98-01)</t>
  </si>
  <si>
    <t>F967</t>
  </si>
  <si>
    <t>Ria personale cessato (art 50 c 2 L e, c 3 L d Ccnl 98-01)</t>
  </si>
  <si>
    <t>F968</t>
  </si>
  <si>
    <t>Totale Destinazioni effettivamente erogate  a valere sul fondo anno corrente</t>
  </si>
  <si>
    <t>Liquid. sentenze favorevoli all'ente (art.52 c.8 Ccnl 98-01)</t>
  </si>
  <si>
    <t>U27I</t>
  </si>
  <si>
    <t>Incr. Ccnl 06-09 (art. 26 c. 2, alinea 2 - netto alinea 1)</t>
  </si>
  <si>
    <t>F02I</t>
  </si>
  <si>
    <t>Incr. Ccnl 06-09 (art. 27 c. 2, alinea 2 - netto alinea 1)</t>
  </si>
  <si>
    <t>F05I</t>
  </si>
  <si>
    <t>Incrementi Ccnl 08-09 (art. 10 c. 2)</t>
  </si>
  <si>
    <t>F74G</t>
  </si>
  <si>
    <t>Liquid. sentenze favor. all'ente (art. 52 c. 8 Ccnl 98-01)</t>
  </si>
  <si>
    <t>F963</t>
  </si>
  <si>
    <t>(*) Tutti gli importi vanno indicati in euro e al netto degli oneri sociali (contributi ed IRAP) a carico del datore di lavoro</t>
  </si>
  <si>
    <t>IND DIFFERENZA SUI MINIMI</t>
  </si>
  <si>
    <t>ND</t>
  </si>
  <si>
    <t>Fondo condizioni di lavoro e incarichi</t>
  </si>
  <si>
    <t>Art 80 c 2 Ccnl 16-18 - Unico importo consolidato 2017</t>
  </si>
  <si>
    <t>F01X</t>
  </si>
  <si>
    <t>Art 80 c 6 1° P Ccnl 16-18 - Incarichi pos. e coord.</t>
  </si>
  <si>
    <t>U00Z</t>
  </si>
  <si>
    <t>Art 80 c3 L B Ccnl 16-18 - Incr per rid stab pianta organica</t>
  </si>
  <si>
    <t>F01Y</t>
  </si>
  <si>
    <t>Art 80 c 6 L D Ccnl 16-18 - Val com ex ind q prof e prof sp</t>
  </si>
  <si>
    <t>U01C</t>
  </si>
  <si>
    <t>Art 80 c 3 L B Ccnl 16-18 - Incr dotaz org (mod rami az.li)</t>
  </si>
  <si>
    <t>F02K</t>
  </si>
  <si>
    <t>Art 80 c 6 L A Ccnl 16-18 - Compensi lavoro straordinario</t>
  </si>
  <si>
    <t>U01D</t>
  </si>
  <si>
    <t>Art 80 c 3 L B Ccnl 16-18 - Incr dotaz org (nuove ass.ni)</t>
  </si>
  <si>
    <t>F02L</t>
  </si>
  <si>
    <t>Art 80 c 6 L B Ccnl 16-18 - Indennità profess. specifica</t>
  </si>
  <si>
    <t>U01E</t>
  </si>
  <si>
    <t>Art 80 c 3 L C Ccnl 16-18 - RIA e ass. ad pers. cessato</t>
  </si>
  <si>
    <t>F02M</t>
  </si>
  <si>
    <t>Art 80 c 6 L B Ccnl 16-18 - Indennità condizioni di lavoro</t>
  </si>
  <si>
    <t>U01F</t>
  </si>
  <si>
    <t>Altre risorse fisse con carattere di certezza e stabilità</t>
  </si>
  <si>
    <t>F998</t>
  </si>
  <si>
    <t>Art 80 c 6 L C Ccnl 16-18 - Ind. incarichi funz.li</t>
  </si>
  <si>
    <t>U01G</t>
  </si>
  <si>
    <t>Art 80 c 6 L C Ccnl 16-18 - Ind. incarichi coord. ad esaur.</t>
  </si>
  <si>
    <t>U01H</t>
  </si>
  <si>
    <t>Altri istituti non compresi fra i precedenti</t>
  </si>
  <si>
    <t>U998</t>
  </si>
  <si>
    <t>Art 80 c 4 Ccnl 16-18 - Ris. da fondo premialità e fasce</t>
  </si>
  <si>
    <t>F02N</t>
  </si>
  <si>
    <t>Altre risorse variabili</t>
  </si>
  <si>
    <t>F995</t>
  </si>
  <si>
    <t>Art 81 c 6 1° P Ccnl 16-18 - Diff.li progr. econ. Storiche</t>
  </si>
  <si>
    <t>U01J</t>
  </si>
  <si>
    <t>Art 81 c 6 L A Ccnl 16-18 - Performance organizzativa</t>
  </si>
  <si>
    <t>U01K</t>
  </si>
  <si>
    <t>Art 80 c 3 L B Ccnl16-18 - Dec dotaz org (cess rami az.li)</t>
  </si>
  <si>
    <t>F02O</t>
  </si>
  <si>
    <t>Art 81 c 6 L B Ccnl 16-18 - Performance individuale</t>
  </si>
  <si>
    <t>U01L</t>
  </si>
  <si>
    <t>Art 80 c3 L B Ccnl16-18 - Dec a fdo prem fasce per raz serv.</t>
  </si>
  <si>
    <t>F02Q</t>
  </si>
  <si>
    <t>Art 81 c 6 L C Ccnl 16-18 - Diff.li progr econ anno di rif.</t>
  </si>
  <si>
    <t>U01M</t>
  </si>
  <si>
    <t>Art 81 c 6 L E Ccnl 16-18 - Welfare integrativo</t>
  </si>
  <si>
    <t>U01N</t>
  </si>
  <si>
    <t>Art 113 DLgs 50/2016 - Incentivi funzioni tecniche</t>
  </si>
  <si>
    <t>U22I</t>
  </si>
  <si>
    <t>Art 92 cc 5-6 DLgs 163/2006 - Incentivi prog.ne ad es.to</t>
  </si>
  <si>
    <t>U23I</t>
  </si>
  <si>
    <t>Totale Fondo condizioni di lavoro e incarichi</t>
  </si>
  <si>
    <t>Art 9 L 114/14 Art 21 c 1 R.D. 1611/33 - Comp. Avvocati</t>
  </si>
  <si>
    <t>U00N</t>
  </si>
  <si>
    <t>Fondo premialità e fasce</t>
  </si>
  <si>
    <t>Artt 10 c 4 e 12 Dpcm 27.3.2000 - Imp incent rid liste att</t>
  </si>
  <si>
    <t>U01O</t>
  </si>
  <si>
    <t>Art 81 c 6 L F Ccnl 16-18 - Altre spec. disp. di legge</t>
  </si>
  <si>
    <t>U01P</t>
  </si>
  <si>
    <t>Art 81 c 2 Ccnl 16-18 - Unico importo consolidato 2017</t>
  </si>
  <si>
    <t>F02S</t>
  </si>
  <si>
    <t>Art 81 c 3 L A Ccnl 16-18 - Ridet per increm stip Ccnl</t>
  </si>
  <si>
    <t>F01Z</t>
  </si>
  <si>
    <t>Art 81 c 3 L B Ccnl 16-18 - Incr. rid stab. pianta organica</t>
  </si>
  <si>
    <t>F02T</t>
  </si>
  <si>
    <t>Art 81 c 3 L B Ccnl 16-18 - Incr dotaz org (mod rami az.li)</t>
  </si>
  <si>
    <t>F02R</t>
  </si>
  <si>
    <t>Art 81 c 3 L B Ccnl 16-18 - Incr dotaz org (nuove assunz.)</t>
  </si>
  <si>
    <t>F03M</t>
  </si>
  <si>
    <t>Art 81 c 3 L B Ccnl 16-18 - Incr da cond lav per raz servizi</t>
  </si>
  <si>
    <t>F02V</t>
  </si>
  <si>
    <t>Art 81 c 4 L A Ccnl 16-18 - Ris agg reg (1,6% m.s. 1997)</t>
  </si>
  <si>
    <t>F02W</t>
  </si>
  <si>
    <t>Art 113 DLgs 50/2016 - Quote incentivi funzioni tecniche</t>
  </si>
  <si>
    <t>F00N</t>
  </si>
  <si>
    <t>Art 92 cc 5-6  DLgs 163/06 - Quote prog.ne ad esaurimento</t>
  </si>
  <si>
    <t>F00Q</t>
  </si>
  <si>
    <t>F00R</t>
  </si>
  <si>
    <t>Artt 10 c 4 e 12 Dpcm 27.3.2000 - Ris incent rid liste att</t>
  </si>
  <si>
    <t>F02X</t>
  </si>
  <si>
    <t>Art 81 c 4 L D Ccnl 16-18 - Altre spec. disp. di legge (**)</t>
  </si>
  <si>
    <t>F02Y</t>
  </si>
  <si>
    <t>Art 81 c 4 L E Ccnl 16-18 - RIA cess anno prec mens residue</t>
  </si>
  <si>
    <t>F03J</t>
  </si>
  <si>
    <t>Art 81 c 3 L B Ccnl 16-18 - Dec dotaz org (cess rami az.li)</t>
  </si>
  <si>
    <t>F03K</t>
  </si>
  <si>
    <t>Art 81 c6 L D Ccnl 16-18 - Ris al fondo cond lav e incarichi</t>
  </si>
  <si>
    <t>F03L</t>
  </si>
  <si>
    <t>Totale Fondo premialità e fasce</t>
  </si>
  <si>
    <t>(**) Escluse le poste identificate in voci specifiche separate.</t>
  </si>
  <si>
    <t>F998-FONDO CONDIZIONI DI LAVORO E INCARICHI /Altre risorse fisse con carattere di certezza e stabilità</t>
  </si>
  <si>
    <t>U998 - FONDO CONDIZIONI DI LAVORO E INCARICHI - Altri istituti non compresi fra i precedenti</t>
  </si>
  <si>
    <t>F995 - FONDO CONDIZIONI DI LAVORO E INCARICHI / Altre risorse variabili</t>
  </si>
  <si>
    <t>U998 - FONDO PREMIALITA' E FASCE -  Altri istituti non compresi fra i precedenti</t>
  </si>
  <si>
    <t>F998 - FONDO PREMIALITA' E FASCE / Altre risorse fisse con carattere di certezza e stabilità</t>
  </si>
  <si>
    <t>RISORSE TRASFERITE DA EX FONDO DISAGIO</t>
  </si>
  <si>
    <t>F995 - FONDO PREMIALITA' E FASCE / Altre risorse variabili</t>
  </si>
  <si>
    <t>CONGELAMENTO PER PASSAGGI VERTICALI</t>
  </si>
  <si>
    <t>SCHEDA UNIFICATA EX ART. 40 BIS, COMMA 3 DEL D.LGS. N.165/2001:</t>
  </si>
  <si>
    <t>SQUADRATURA 10</t>
  </si>
  <si>
    <t>"SPECIFICHE INFORMAZIONI SULLA CONTRATTAZIONE INTEGRATIVA"</t>
  </si>
  <si>
    <t>INCONGRUENZA 16</t>
  </si>
  <si>
    <t>COMPARTO SERVIZIO SANITARIO NAZIONALE - ANNO 2018</t>
  </si>
  <si>
    <t>MACROCATEGORIA: MEDICI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</si>
  <si>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</si>
  <si>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</si>
  <si>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</si>
  <si>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</si>
  <si>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</si>
  <si>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</si>
  <si>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GEN172</t>
  </si>
  <si>
    <t>FLAG</t>
  </si>
  <si>
    <t>L'amministrazione, alla data di compilazione/rettifica della presente scheda, ha contezza formale e certificata dall'organo di controllo del limite di spesa rappresentato dal fondo/i per la contrattazione integrativa dell'anno di rilevazione (S/N)?</t>
  </si>
  <si>
    <t>S</t>
  </si>
  <si>
    <t>GEN207</t>
  </si>
  <si>
    <t>È prevista una certificazione disgiunta per le risorse (costituzione) e per gli impieghi (contratto integrativo) secondo quanto raccomandato dalla circolare RGS n. 25/2012 (S/N)?</t>
  </si>
  <si>
    <t>GEN353</t>
  </si>
  <si>
    <t>DATE</t>
  </si>
  <si>
    <t>Data di certificazione della sola costituzione del fondo/i specificamente riferita all'anno di rilevazione, da indicare solo in assenza di certificazione del contratto inttegrativo (art. 40-bis, c.1 del Dlgs 165/2001)</t>
  </si>
  <si>
    <t>GEN354</t>
  </si>
  <si>
    <t>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</si>
  <si>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</si>
  <si>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Data di certificazione congiunta della costituzione del fondo e del contratto integrativo economico specificamente riferito al fondo/i dell'anno di rilevazione (art. 40-bis, c.1 del Dlgs 165/2001)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</si>
  <si>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</si>
  <si>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</si>
  <si>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</si>
  <si>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</si>
  <si>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</si>
  <si>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LEG157</t>
  </si>
  <si>
    <t>Importo della decurtazione permanente ai sensi dell'art. 1, c. 456 della L. 147/2013 apportata al fondo/i dell'anno corrente (euro)</t>
  </si>
  <si>
    <t>LEG356</t>
  </si>
  <si>
    <t>Importo del fondo/i anno 2016 come certificato dall'organo di controllo in sede di validazione fondo/i 2016 (euro)</t>
  </si>
  <si>
    <t>LEG357</t>
  </si>
  <si>
    <t>Importo del limite 2016 come certificato dall'organo di controllo in sede di validazione del fondo/i dell'anno corrente (euro)</t>
  </si>
  <si>
    <t>LEG263</t>
  </si>
  <si>
    <t>(eventuale) Importo della decurtazione al fondo/i dell'anno corrente per il recupero delle risorse erogate in eccesso ai sensi dell'art. 40, c. 3-quinquies del Dlgs 165/2001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</si>
  <si>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</si>
  <si>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</si>
  <si>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</si>
  <si>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</si>
  <si>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ORG138</t>
  </si>
  <si>
    <t>Numero di incarichi di struttura complessa effettivamente coperti al 31.12 dell'anno di rilevazione</t>
  </si>
  <si>
    <t>ORG166</t>
  </si>
  <si>
    <t>Valore medio su base annua della retribuzione di posizione - parte variabile aziendale - incarichi di struttura complessa (euro)</t>
  </si>
  <si>
    <t>ORG132</t>
  </si>
  <si>
    <t>Numero di incarichi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</si>
  <si>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</si>
  <si>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</si>
  <si>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</si>
  <si>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</si>
  <si>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</si>
  <si>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</si>
  <si>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</si>
  <si>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</si>
  <si>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</si>
  <si>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</si>
  <si>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</si>
  <si>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</si>
  <si>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</si>
  <si>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</si>
  <si>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</si>
  <si>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</si>
  <si>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</si>
  <si>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Le retribuzioni di risultato sono correlate alla valutazione della prestazione dei dirigenti (S/N)?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</si>
  <si>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</si>
  <si>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</si>
  <si>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</si>
  <si>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</si>
  <si>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</si>
  <si>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</si>
  <si>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N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</si>
  <si>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</si>
  <si>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</si>
  <si>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</si>
  <si>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</si>
  <si>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</si>
  <si>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</si>
  <si>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</si>
  <si>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1) FONDI CERTIFICATI DALL'ORGANO DI CONTROLLO DOPO SOTTOSCRIZIONE CCIA - 2) FONDI ANNO 2018 PIU' ALTI DEL 2017 PERCHE' AFFERITI ATS A REGIME PER L'ANNO DI RILEVAZIONE - 3) RETRIBUZIONE DI RISULTATO: NON E' STATO ANCORA STATA LIQUIDATA LA RETRIBUZIONE DI RISULTATO</t>
  </si>
  <si>
    <t xml:space="preserve">     </t>
  </si>
  <si>
    <t>MACROCATEGORIA: DIRIGENTI NON MEDICI</t>
  </si>
  <si>
    <t>ORG301</t>
  </si>
  <si>
    <t>Numero degli incarichi di dirigente delle professioni sanitarie al 31.12 dell'anno di rilevazione</t>
  </si>
  <si>
    <t>ORG302</t>
  </si>
  <si>
    <t>Valore medio su base annua della retribuzione di posizione - parte variabile aziendale - degli incarichi di dirigente delle professioni sanitarie (euro)</t>
  </si>
  <si>
    <t>MACROCATEGORIA: PERSONALE NON DIRIGENTE</t>
  </si>
  <si>
    <t>LEG221</t>
  </si>
  <si>
    <t>Importo del limite di cui all'art. 23 c. 2 Dlgs 75/2017 esposto come somma di fondo fasce, fondo condizioni di lavoro e fondo premialità (euro)</t>
  </si>
  <si>
    <t>LEG361</t>
  </si>
  <si>
    <t>Importo complessivo delle voci del fondo/i dell'anno corrente non interessate dal limite di cui all'art. 23 c. 2 del Dlgs 75/2017 (in euro, es. somme non utilizzate fondo anno prec., incentivi funzioni tecniche ecc.)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</si>
  <si>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</si>
  <si>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</si>
  <si>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</si>
  <si>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</si>
  <si>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</si>
  <si>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</si>
  <si>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</si>
  <si>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</si>
  <si>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</si>
  <si>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</si>
  <si>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</si>
  <si>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</si>
  <si>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</si>
  <si>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</si>
  <si>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</si>
  <si>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</si>
  <si>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</si>
  <si>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</si>
  <si>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</si>
  <si>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</si>
  <si>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</si>
  <si>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</si>
  <si>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</si>
  <si>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</si>
  <si>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</si>
  <si>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</si>
  <si>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</si>
  <si>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</si>
  <si>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</si>
  <si>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</si>
  <si>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</si>
  <si>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</si>
  <si>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</si>
  <si>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</si>
  <si>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</si>
  <si>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</si>
  <si>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</si>
  <si>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</si>
  <si>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</si>
  <si>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</si>
  <si>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1) FONDI CERTIFICATI DALL'ORGANO DI CONTROLLO DOPO SOTTOSCRIZIONE CCIA - 2) FONDI ANNO 2018 PIU' ALTI DEL 2017 PERCHE' AFFERITI ATS A REGIME PER L'ANNO DI RILEVAZIONE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</si>
</sst>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;;;"/>
    <numFmt numFmtId="165" formatCode="#,###"/>
    <numFmt numFmtId="166" formatCode="General_)"/>
    <numFmt numFmtId="167" formatCode="[$€]\ #,##0;[Red]\-[$€]\ #,##0"/>
    <numFmt numFmtId="168" formatCode="_-&quot;L.&quot;\ * #,##0_-;\-&quot;L.&quot;\ * #,##0_-;_-&quot;L.&quot;\ * &quot;-&quot;_-;_-@_-"/>
  </numFmts>
  <fonts count="66">
    <font>
      <sz val="10"/>
      <name val="MS Sans Serif"/>
    </font>
    <font>
      <sz val="11"/>
      <color theme="1"/>
      <name val="Calibri"/>
      <family val="2"/>
      <scheme val="minor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8"/>
      <color theme="1"/>
      <name val="Helv"/>
    </font>
    <font>
      <b/>
      <sz val="14"/>
      <color indexed="10"/>
      <name val="Arial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8.199999999999999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sz val="8"/>
      <color theme="2" tint="-0.4999847407452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0"/>
      <name val="MS Sans Serif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b/>
      <sz val="10"/>
      <name val="Courier"/>
      <family val="3"/>
    </font>
    <font>
      <i/>
      <sz val="8"/>
      <color theme="1"/>
      <name val="Arial"/>
      <family val="2"/>
    </font>
    <font>
      <u/>
      <sz val="6.4"/>
      <color indexed="12"/>
      <name val="Helv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9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5" fillId="0" borderId="0"/>
    <xf numFmtId="0" fontId="20" fillId="0" borderId="0"/>
    <xf numFmtId="0" fontId="1" fillId="0" borderId="0"/>
    <xf numFmtId="0" fontId="28" fillId="0" borderId="0"/>
    <xf numFmtId="0" fontId="30" fillId="0" borderId="0"/>
    <xf numFmtId="0" fontId="15" fillId="0" borderId="0"/>
    <xf numFmtId="0" fontId="50" fillId="0" borderId="0"/>
    <xf numFmtId="0" fontId="6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41" fontId="65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68" fontId="65" fillId="0" borderId="0" applyFont="0" applyFill="0" applyBorder="0" applyAlignment="0" applyProtection="0"/>
  </cellStyleXfs>
  <cellXfs count="315">
    <xf numFmtId="0" fontId="0" fillId="0" borderId="0" xfId="0"/>
    <xf numFmtId="0" fontId="3" fillId="0" borderId="0" xfId="1" applyFont="1" applyBorder="1" applyAlignment="1" applyProtection="1">
      <alignment vertical="top"/>
    </xf>
    <xf numFmtId="0" fontId="3" fillId="0" borderId="0" xfId="1" applyFont="1" applyBorder="1" applyAlignment="1" applyProtection="1">
      <alignment horizontal="left" vertical="top" wrapText="1"/>
    </xf>
    <xf numFmtId="0" fontId="4" fillId="0" borderId="0" xfId="1" applyFont="1" applyAlignment="1" applyProtection="1">
      <alignment horizontal="right" vertical="top"/>
    </xf>
    <xf numFmtId="164" fontId="5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Protection="1"/>
    <xf numFmtId="0" fontId="2" fillId="0" borderId="0" xfId="1" applyProtection="1"/>
    <xf numFmtId="0" fontId="5" fillId="0" borderId="0" xfId="1" applyFont="1" applyProtection="1"/>
    <xf numFmtId="0" fontId="6" fillId="0" borderId="0" xfId="1" applyFont="1" applyProtection="1">
      <protection hidden="1"/>
    </xf>
    <xf numFmtId="0" fontId="7" fillId="0" borderId="0" xfId="1" applyFont="1" applyProtection="1"/>
    <xf numFmtId="0" fontId="8" fillId="0" borderId="1" xfId="1" applyFont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horizontal="centerContinuous" vertical="center" wrapText="1"/>
    </xf>
    <xf numFmtId="0" fontId="5" fillId="0" borderId="3" xfId="1" applyFont="1" applyFill="1" applyBorder="1" applyAlignment="1" applyProtection="1">
      <alignment horizontal="centerContinuous"/>
    </xf>
    <xf numFmtId="0" fontId="5" fillId="0" borderId="4" xfId="1" applyFont="1" applyBorder="1" applyAlignment="1" applyProtection="1">
      <alignment horizontal="centerContinuous" vertical="center"/>
    </xf>
    <xf numFmtId="0" fontId="5" fillId="2" borderId="5" xfId="1" applyFont="1" applyFill="1" applyBorder="1" applyProtection="1"/>
    <xf numFmtId="0" fontId="5" fillId="0" borderId="3" xfId="1" applyFont="1" applyBorder="1" applyAlignment="1" applyProtection="1">
      <alignment horizontal="centerContinuous" vertical="center"/>
    </xf>
    <xf numFmtId="0" fontId="5" fillId="0" borderId="4" xfId="1" applyFont="1" applyFill="1" applyBorder="1" applyAlignment="1" applyProtection="1">
      <alignment horizontal="centerContinuous" vertical="center"/>
    </xf>
    <xf numFmtId="0" fontId="10" fillId="0" borderId="6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horizontal="centerContinuous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Continuous"/>
    </xf>
    <xf numFmtId="0" fontId="12" fillId="2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Continuous"/>
    </xf>
    <xf numFmtId="0" fontId="4" fillId="0" borderId="5" xfId="1" applyFont="1" applyBorder="1" applyAlignment="1" applyProtection="1">
      <alignment horizontal="center" vertical="center" wrapText="1"/>
    </xf>
    <xf numFmtId="0" fontId="13" fillId="3" borderId="0" xfId="1" applyFont="1" applyFill="1" applyProtection="1">
      <protection hidden="1"/>
    </xf>
    <xf numFmtId="0" fontId="14" fillId="0" borderId="0" xfId="1" applyFont="1" applyBorder="1" applyAlignment="1" applyProtection="1">
      <alignment vertical="center" wrapText="1"/>
    </xf>
    <xf numFmtId="0" fontId="4" fillId="0" borderId="12" xfId="1" applyFont="1" applyFill="1" applyBorder="1" applyAlignment="1" applyProtection="1"/>
    <xf numFmtId="0" fontId="4" fillId="0" borderId="13" xfId="1" applyFont="1" applyFill="1" applyBorder="1" applyAlignment="1" applyProtection="1"/>
    <xf numFmtId="0" fontId="4" fillId="0" borderId="14" xfId="1" applyFont="1" applyFill="1" applyBorder="1" applyAlignment="1" applyProtection="1"/>
    <xf numFmtId="0" fontId="9" fillId="0" borderId="13" xfId="1" applyFont="1" applyFill="1" applyBorder="1" applyAlignment="1" applyProtection="1"/>
    <xf numFmtId="0" fontId="9" fillId="0" borderId="14" xfId="1" applyFont="1" applyFill="1" applyBorder="1" applyAlignment="1" applyProtection="1"/>
    <xf numFmtId="0" fontId="16" fillId="0" borderId="9" xfId="2" applyFont="1" applyBorder="1" applyAlignment="1">
      <alignment wrapText="1"/>
    </xf>
    <xf numFmtId="0" fontId="17" fillId="0" borderId="0" xfId="2" applyFont="1" applyAlignment="1" applyProtection="1">
      <alignment horizontal="centerContinuous" vertical="center"/>
      <protection hidden="1"/>
    </xf>
    <xf numFmtId="0" fontId="18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Alignment="1" applyProtection="1">
      <alignment horizontal="centerContinuous" vertical="center"/>
    </xf>
    <xf numFmtId="0" fontId="7" fillId="0" borderId="15" xfId="1" applyFont="1" applyFill="1" applyBorder="1" applyAlignment="1" applyProtection="1">
      <alignment horizontal="left" wrapText="1"/>
    </xf>
    <xf numFmtId="0" fontId="9" fillId="0" borderId="16" xfId="1" applyFont="1" applyFill="1" applyBorder="1" applyAlignment="1" applyProtection="1">
      <alignment horizontal="left"/>
    </xf>
    <xf numFmtId="0" fontId="9" fillId="0" borderId="17" xfId="1" applyFont="1" applyFill="1" applyBorder="1" applyAlignment="1" applyProtection="1">
      <alignment horizontal="left"/>
    </xf>
    <xf numFmtId="0" fontId="19" fillId="0" borderId="15" xfId="1" applyFont="1" applyFill="1" applyBorder="1" applyAlignment="1" applyProtection="1">
      <alignment horizontal="left" vertical="top"/>
    </xf>
    <xf numFmtId="0" fontId="17" fillId="0" borderId="0" xfId="2" applyFont="1" applyAlignment="1" applyProtection="1">
      <alignment horizontal="center" vertical="center"/>
      <protection hidden="1"/>
    </xf>
    <xf numFmtId="0" fontId="5" fillId="0" borderId="7" xfId="1" applyFont="1" applyFill="1" applyBorder="1" applyAlignment="1" applyProtection="1">
      <alignment horizontal="left"/>
    </xf>
    <xf numFmtId="3" fontId="5" fillId="0" borderId="11" xfId="1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3" fontId="5" fillId="0" borderId="0" xfId="1" applyNumberFormat="1" applyFont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16" fillId="0" borderId="18" xfId="2" applyFont="1" applyBorder="1" applyAlignment="1">
      <alignment wrapText="1"/>
    </xf>
    <xf numFmtId="0" fontId="10" fillId="0" borderId="6" xfId="1" applyFont="1" applyFill="1" applyBorder="1" applyAlignment="1" applyProtection="1">
      <alignment horizontal="center" vertical="center" wrapText="1"/>
    </xf>
    <xf numFmtId="3" fontId="2" fillId="4" borderId="11" xfId="1" applyNumberFormat="1" applyFill="1" applyBorder="1" applyAlignment="1" applyProtection="1">
      <alignment horizontal="center"/>
    </xf>
    <xf numFmtId="3" fontId="2" fillId="4" borderId="11" xfId="1" applyNumberFormat="1" applyFont="1" applyFill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right" vertical="center"/>
    </xf>
    <xf numFmtId="0" fontId="20" fillId="0" borderId="20" xfId="1" applyFont="1" applyFill="1" applyBorder="1" applyAlignment="1" applyProtection="1">
      <alignment horizontal="center"/>
    </xf>
    <xf numFmtId="165" fontId="7" fillId="0" borderId="21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right"/>
    </xf>
    <xf numFmtId="0" fontId="9" fillId="0" borderId="20" xfId="1" applyFont="1" applyFill="1" applyBorder="1" applyAlignment="1" applyProtection="1"/>
    <xf numFmtId="0" fontId="21" fillId="0" borderId="22" xfId="1" applyFont="1" applyFill="1" applyBorder="1" applyAlignment="1" applyProtection="1">
      <alignment horizontal="right"/>
    </xf>
    <xf numFmtId="165" fontId="21" fillId="0" borderId="11" xfId="1" applyNumberFormat="1" applyFont="1" applyFill="1" applyBorder="1" applyAlignment="1" applyProtection="1">
      <alignment vertical="center"/>
    </xf>
    <xf numFmtId="0" fontId="4" fillId="0" borderId="23" xfId="1" applyFont="1" applyFill="1" applyBorder="1" applyAlignment="1" applyProtection="1">
      <alignment wrapText="1"/>
    </xf>
    <xf numFmtId="0" fontId="9" fillId="0" borderId="24" xfId="1" applyFont="1" applyFill="1" applyBorder="1" applyAlignment="1" applyProtection="1"/>
    <xf numFmtId="0" fontId="9" fillId="0" borderId="25" xfId="1" applyFont="1" applyFill="1" applyBorder="1" applyAlignment="1" applyProtection="1"/>
    <xf numFmtId="3" fontId="2" fillId="0" borderId="11" xfId="1" applyNumberFormat="1" applyFont="1" applyFill="1" applyBorder="1" applyAlignment="1" applyProtection="1">
      <alignment horizontal="center"/>
      <protection locked="0"/>
    </xf>
    <xf numFmtId="0" fontId="20" fillId="0" borderId="9" xfId="3" applyFont="1" applyBorder="1" applyAlignment="1">
      <alignment wrapText="1"/>
    </xf>
    <xf numFmtId="0" fontId="20" fillId="0" borderId="20" xfId="1" applyFont="1" applyFill="1" applyBorder="1" applyAlignment="1" applyProtection="1"/>
    <xf numFmtId="0" fontId="9" fillId="0" borderId="22" xfId="1" applyFont="1" applyFill="1" applyBorder="1" applyAlignment="1" applyProtection="1">
      <alignment horizontal="center"/>
    </xf>
    <xf numFmtId="0" fontId="9" fillId="0" borderId="26" xfId="1" applyFont="1" applyFill="1" applyBorder="1" applyAlignment="1" applyProtection="1"/>
    <xf numFmtId="165" fontId="21" fillId="0" borderId="27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</xf>
    <xf numFmtId="0" fontId="20" fillId="0" borderId="18" xfId="3" applyFont="1" applyBorder="1" applyAlignment="1">
      <alignment wrapText="1"/>
    </xf>
    <xf numFmtId="0" fontId="10" fillId="0" borderId="28" xfId="1" applyFont="1" applyFill="1" applyBorder="1" applyAlignment="1" applyProtection="1">
      <alignment vertical="center" wrapText="1"/>
    </xf>
    <xf numFmtId="0" fontId="11" fillId="0" borderId="28" xfId="1" applyFont="1" applyBorder="1" applyAlignment="1" applyProtection="1">
      <alignment vertical="center" wrapText="1"/>
    </xf>
    <xf numFmtId="0" fontId="22" fillId="0" borderId="20" xfId="1" applyFont="1" applyFill="1" applyBorder="1" applyAlignment="1" applyProtection="1"/>
    <xf numFmtId="0" fontId="12" fillId="2" borderId="28" xfId="1" applyFont="1" applyFill="1" applyBorder="1" applyAlignment="1" applyProtection="1">
      <alignment horizontal="center" vertical="center" wrapText="1"/>
    </xf>
    <xf numFmtId="0" fontId="9" fillId="0" borderId="29" xfId="1" applyFont="1" applyFill="1" applyBorder="1" applyAlignment="1" applyProtection="1"/>
    <xf numFmtId="165" fontId="21" fillId="0" borderId="30" xfId="1" applyNumberFormat="1" applyFont="1" applyFill="1" applyBorder="1" applyAlignment="1" applyProtection="1">
      <alignment vertical="center"/>
    </xf>
    <xf numFmtId="0" fontId="22" fillId="0" borderId="28" xfId="1" applyFont="1" applyFill="1" applyBorder="1" applyAlignment="1" applyProtection="1">
      <alignment horizontal="right" vertical="top"/>
    </xf>
    <xf numFmtId="0" fontId="9" fillId="0" borderId="0" xfId="1" applyFont="1" applyFill="1" applyBorder="1" applyAlignment="1" applyProtection="1">
      <alignment vertical="top"/>
    </xf>
    <xf numFmtId="165" fontId="21" fillId="0" borderId="31" xfId="1" applyNumberFormat="1" applyFont="1" applyFill="1" applyBorder="1" applyAlignment="1" applyProtection="1">
      <alignment vertical="top"/>
    </xf>
    <xf numFmtId="0" fontId="7" fillId="0" borderId="19" xfId="1" applyFont="1" applyFill="1" applyBorder="1" applyAlignment="1" applyProtection="1">
      <alignment horizontal="right" vertical="top"/>
    </xf>
    <xf numFmtId="0" fontId="9" fillId="0" borderId="20" xfId="1" applyFont="1" applyFill="1" applyBorder="1" applyAlignment="1" applyProtection="1">
      <alignment vertical="top"/>
    </xf>
    <xf numFmtId="0" fontId="7" fillId="0" borderId="32" xfId="1" applyFont="1" applyFill="1" applyBorder="1" applyAlignment="1" applyProtection="1">
      <alignment wrapText="1"/>
    </xf>
    <xf numFmtId="0" fontId="9" fillId="0" borderId="3" xfId="1" applyFont="1" applyFill="1" applyBorder="1" applyAlignment="1" applyProtection="1"/>
    <xf numFmtId="0" fontId="9" fillId="0" borderId="4" xfId="1" applyFont="1" applyFill="1" applyBorder="1" applyAlignment="1" applyProtection="1"/>
    <xf numFmtId="3" fontId="2" fillId="0" borderId="11" xfId="1" applyNumberFormat="1" applyFont="1" applyFill="1" applyBorder="1" applyAlignment="1" applyProtection="1">
      <protection locked="0"/>
    </xf>
    <xf numFmtId="0" fontId="22" fillId="0" borderId="28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2" fillId="0" borderId="31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 vertical="center"/>
    </xf>
    <xf numFmtId="0" fontId="22" fillId="0" borderId="33" xfId="1" applyFont="1" applyFill="1" applyBorder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/>
    </xf>
    <xf numFmtId="0" fontId="22" fillId="0" borderId="34" xfId="1" applyFont="1" applyFill="1" applyBorder="1" applyAlignment="1" applyProtection="1">
      <alignment horizontal="center"/>
    </xf>
    <xf numFmtId="0" fontId="9" fillId="0" borderId="33" xfId="1" applyFont="1" applyFill="1" applyBorder="1" applyAlignment="1" applyProtection="1">
      <alignment horizontal="center" vertical="center"/>
    </xf>
    <xf numFmtId="0" fontId="21" fillId="0" borderId="29" xfId="1" applyFont="1" applyFill="1" applyBorder="1" applyAlignment="1" applyProtection="1">
      <alignment horizontal="center"/>
    </xf>
    <xf numFmtId="165" fontId="9" fillId="0" borderId="27" xfId="1" applyNumberFormat="1" applyFont="1" applyFill="1" applyBorder="1" applyAlignment="1" applyProtection="1">
      <alignment vertical="center"/>
    </xf>
    <xf numFmtId="0" fontId="9" fillId="0" borderId="22" xfId="1" applyFont="1" applyFill="1" applyBorder="1" applyAlignment="1" applyProtection="1">
      <alignment horizontal="center" vertical="center"/>
    </xf>
    <xf numFmtId="165" fontId="9" fillId="0" borderId="30" xfId="1" applyNumberFormat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/>
    </xf>
    <xf numFmtId="0" fontId="23" fillId="5" borderId="0" xfId="1" quotePrefix="1" applyFont="1" applyFill="1" applyBorder="1" applyAlignment="1" applyProtection="1">
      <alignment vertical="top"/>
    </xf>
    <xf numFmtId="0" fontId="0" fillId="5" borderId="0" xfId="0" applyFill="1"/>
    <xf numFmtId="0" fontId="21" fillId="0" borderId="2" xfId="1" applyFont="1" applyFill="1" applyBorder="1" applyAlignment="1" applyProtection="1">
      <alignment horizontal="left"/>
    </xf>
    <xf numFmtId="0" fontId="21" fillId="0" borderId="35" xfId="1" applyFont="1" applyFill="1" applyBorder="1" applyAlignment="1" applyProtection="1">
      <alignment horizontal="center"/>
    </xf>
    <xf numFmtId="0" fontId="24" fillId="4" borderId="28" xfId="4" applyFont="1" applyFill="1" applyBorder="1"/>
    <xf numFmtId="0" fontId="7" fillId="4" borderId="11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left"/>
      <protection locked="0"/>
    </xf>
    <xf numFmtId="0" fontId="7" fillId="0" borderId="11" xfId="1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 applyProtection="1">
      <alignment horizontal="left"/>
      <protection locked="0"/>
    </xf>
    <xf numFmtId="0" fontId="21" fillId="0" borderId="36" xfId="1" applyFont="1" applyFill="1" applyBorder="1" applyAlignment="1" applyProtection="1">
      <alignment horizontal="left"/>
    </xf>
    <xf numFmtId="0" fontId="21" fillId="0" borderId="37" xfId="1" applyFont="1" applyFill="1" applyBorder="1" applyAlignment="1" applyProtection="1">
      <alignment horizontal="center"/>
    </xf>
    <xf numFmtId="0" fontId="21" fillId="0" borderId="7" xfId="1" applyFont="1" applyFill="1" applyBorder="1" applyAlignment="1" applyProtection="1">
      <alignment horizontal="left"/>
    </xf>
    <xf numFmtId="0" fontId="21" fillId="0" borderId="11" xfId="1" applyFont="1" applyFill="1" applyBorder="1" applyAlignment="1" applyProtection="1">
      <alignment horizontal="center"/>
    </xf>
    <xf numFmtId="0" fontId="25" fillId="0" borderId="7" xfId="1" applyFont="1" applyFill="1" applyBorder="1" applyAlignment="1" applyProtection="1">
      <alignment horizontal="left"/>
    </xf>
    <xf numFmtId="0" fontId="5" fillId="0" borderId="38" xfId="1" applyFont="1" applyFill="1" applyBorder="1" applyAlignment="1" applyProtection="1">
      <alignment horizontal="left"/>
      <protection locked="0"/>
    </xf>
    <xf numFmtId="0" fontId="7" fillId="0" borderId="21" xfId="1" applyFont="1" applyFill="1" applyBorder="1" applyAlignment="1" applyProtection="1">
      <alignment horizontal="center"/>
      <protection locked="0"/>
    </xf>
    <xf numFmtId="0" fontId="5" fillId="0" borderId="2" xfId="1" applyFont="1" applyFill="1" applyBorder="1" applyAlignment="1" applyProtection="1">
      <alignment horizontal="centerContinuous"/>
    </xf>
    <xf numFmtId="0" fontId="5" fillId="0" borderId="35" xfId="1" applyFont="1" applyFill="1" applyBorder="1" applyAlignment="1" applyProtection="1">
      <alignment horizontal="centerContinuous"/>
    </xf>
    <xf numFmtId="0" fontId="26" fillId="0" borderId="28" xfId="4" applyFont="1" applyFill="1" applyBorder="1" applyProtection="1"/>
    <xf numFmtId="0" fontId="5" fillId="0" borderId="39" xfId="1" applyFont="1" applyFill="1" applyBorder="1" applyAlignment="1" applyProtection="1">
      <alignment horizontal="center"/>
      <protection locked="0"/>
    </xf>
    <xf numFmtId="0" fontId="5" fillId="0" borderId="40" xfId="1" applyFont="1" applyFill="1" applyBorder="1" applyAlignment="1" applyProtection="1">
      <alignment horizontal="center"/>
      <protection locked="0"/>
    </xf>
    <xf numFmtId="164" fontId="5" fillId="0" borderId="0" xfId="1" applyNumberFormat="1" applyFont="1" applyBorder="1" applyProtection="1"/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/>
    </xf>
    <xf numFmtId="0" fontId="20" fillId="0" borderId="20" xfId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horizontal="right"/>
    </xf>
    <xf numFmtId="0" fontId="4" fillId="0" borderId="23" xfId="1" applyFont="1" applyFill="1" applyBorder="1" applyAlignment="1" applyProtection="1"/>
    <xf numFmtId="0" fontId="5" fillId="0" borderId="20" xfId="1" applyFont="1" applyFill="1" applyBorder="1" applyAlignment="1" applyProtection="1"/>
    <xf numFmtId="0" fontId="22" fillId="0" borderId="28" xfId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/>
    <xf numFmtId="165" fontId="21" fillId="0" borderId="31" xfId="1" applyNumberFormat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horizontal="right" vertical="top"/>
    </xf>
    <xf numFmtId="0" fontId="9" fillId="0" borderId="41" xfId="1" applyFont="1" applyFill="1" applyBorder="1" applyAlignment="1" applyProtection="1"/>
    <xf numFmtId="165" fontId="21" fillId="0" borderId="42" xfId="1" applyNumberFormat="1" applyFont="1" applyFill="1" applyBorder="1" applyAlignment="1" applyProtection="1">
      <alignment vertical="center"/>
    </xf>
    <xf numFmtId="0" fontId="5" fillId="0" borderId="33" xfId="1" applyFont="1" applyBorder="1" applyProtection="1"/>
    <xf numFmtId="0" fontId="5" fillId="0" borderId="1" xfId="1" applyFont="1" applyBorder="1" applyProtection="1"/>
    <xf numFmtId="0" fontId="5" fillId="0" borderId="34" xfId="1" applyFont="1" applyBorder="1" applyProtection="1"/>
    <xf numFmtId="0" fontId="21" fillId="0" borderId="29" xfId="1" applyFont="1" applyFill="1" applyBorder="1" applyAlignment="1" applyProtection="1">
      <alignment horizontal="right"/>
    </xf>
    <xf numFmtId="0" fontId="5" fillId="0" borderId="24" xfId="1" applyFont="1" applyBorder="1" applyProtection="1"/>
    <xf numFmtId="0" fontId="11" fillId="0" borderId="0" xfId="1" applyFont="1" applyBorder="1" applyAlignment="1">
      <alignment vertical="center" wrapText="1"/>
    </xf>
    <xf numFmtId="0" fontId="7" fillId="0" borderId="8" xfId="1" applyFont="1" applyFill="1" applyBorder="1" applyAlignment="1" applyProtection="1">
      <alignment horizontal="center"/>
    </xf>
    <xf numFmtId="0" fontId="7" fillId="0" borderId="10" xfId="1" applyFont="1" applyFill="1" applyBorder="1" applyAlignment="1" applyProtection="1">
      <alignment horizontal="center"/>
    </xf>
    <xf numFmtId="0" fontId="21" fillId="0" borderId="20" xfId="1" applyFont="1" applyFill="1" applyBorder="1" applyAlignment="1" applyProtection="1"/>
    <xf numFmtId="0" fontId="7" fillId="0" borderId="32" xfId="1" applyFont="1" applyFill="1" applyBorder="1" applyAlignment="1" applyProtection="1"/>
    <xf numFmtId="0" fontId="5" fillId="0" borderId="7" xfId="1" applyFont="1" applyFill="1" applyBorder="1" applyAlignment="1" applyProtection="1">
      <alignment horizontal="left" wrapText="1"/>
    </xf>
    <xf numFmtId="0" fontId="21" fillId="0" borderId="28" xfId="1" applyFont="1" applyFill="1" applyBorder="1" applyAlignment="1" applyProtection="1">
      <alignment horizontal="right"/>
    </xf>
    <xf numFmtId="0" fontId="9" fillId="0" borderId="32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</xf>
    <xf numFmtId="0" fontId="9" fillId="0" borderId="28" xfId="1" applyFont="1" applyFill="1" applyBorder="1" applyAlignment="1" applyProtection="1">
      <alignment horizontal="right"/>
    </xf>
    <xf numFmtId="0" fontId="5" fillId="0" borderId="7" xfId="1" applyFont="1" applyFill="1" applyBorder="1" applyAlignment="1" applyProtection="1">
      <alignment horizontal="left" vertical="center"/>
    </xf>
    <xf numFmtId="0" fontId="7" fillId="0" borderId="8" xfId="1" applyFont="1" applyFill="1" applyBorder="1" applyAlignment="1" applyProtection="1">
      <alignment horizontal="center" vertical="center"/>
    </xf>
    <xf numFmtId="0" fontId="9" fillId="0" borderId="29" xfId="1" applyFont="1" applyFill="1" applyBorder="1" applyAlignment="1" applyProtection="1">
      <alignment horizontal="center"/>
    </xf>
    <xf numFmtId="0" fontId="9" fillId="0" borderId="29" xfId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center" vertical="center" wrapText="1"/>
    </xf>
    <xf numFmtId="0" fontId="25" fillId="4" borderId="28" xfId="4" applyFont="1" applyFill="1" applyBorder="1"/>
    <xf numFmtId="0" fontId="25" fillId="5" borderId="28" xfId="4" applyFont="1" applyFill="1" applyBorder="1" applyProtection="1">
      <protection locked="0"/>
    </xf>
    <xf numFmtId="0" fontId="7" fillId="5" borderId="11" xfId="1" applyFont="1" applyFill="1" applyBorder="1" applyAlignment="1" applyProtection="1">
      <alignment horizontal="center"/>
      <protection locked="0"/>
    </xf>
    <xf numFmtId="0" fontId="27" fillId="0" borderId="7" xfId="1" applyFont="1" applyFill="1" applyBorder="1" applyAlignment="1" applyProtection="1">
      <alignment horizontal="left"/>
    </xf>
    <xf numFmtId="0" fontId="27" fillId="0" borderId="7" xfId="1" applyFont="1" applyFill="1" applyBorder="1" applyAlignment="1" applyProtection="1">
      <alignment horizontal="left"/>
      <protection locked="0"/>
    </xf>
    <xf numFmtId="0" fontId="5" fillId="0" borderId="43" xfId="1" applyFont="1" applyFill="1" applyBorder="1" applyAlignment="1" applyProtection="1">
      <alignment horizontal="centerContinuous"/>
    </xf>
    <xf numFmtId="0" fontId="5" fillId="0" borderId="44" xfId="1" applyFont="1" applyFill="1" applyBorder="1" applyAlignment="1" applyProtection="1">
      <alignment horizontal="centerContinuous"/>
    </xf>
    <xf numFmtId="0" fontId="26" fillId="0" borderId="7" xfId="4" applyFont="1" applyFill="1" applyBorder="1" applyProtection="1"/>
    <xf numFmtId="0" fontId="5" fillId="0" borderId="11" xfId="1" applyFont="1" applyFill="1" applyBorder="1" applyAlignment="1" applyProtection="1">
      <alignment horizontal="center"/>
      <protection locked="0"/>
    </xf>
    <xf numFmtId="0" fontId="5" fillId="0" borderId="21" xfId="1" applyFont="1" applyFill="1" applyBorder="1" applyAlignment="1" applyProtection="1">
      <alignment horizontal="center"/>
      <protection locked="0"/>
    </xf>
    <xf numFmtId="0" fontId="21" fillId="5" borderId="0" xfId="1" applyFont="1" applyFill="1" applyBorder="1" applyAlignment="1" applyProtection="1">
      <alignment horizontal="left"/>
    </xf>
    <xf numFmtId="0" fontId="21" fillId="5" borderId="0" xfId="1" applyFont="1" applyFill="1" applyBorder="1" applyAlignment="1" applyProtection="1">
      <alignment horizontal="center"/>
    </xf>
    <xf numFmtId="0" fontId="26" fillId="5" borderId="0" xfId="4" applyFont="1" applyFill="1" applyBorder="1" applyProtection="1"/>
    <xf numFmtId="0" fontId="5" fillId="5" borderId="0" xfId="1" applyFont="1" applyFill="1" applyBorder="1" applyAlignment="1" applyProtection="1">
      <alignment horizontal="left"/>
      <protection locked="0"/>
    </xf>
    <xf numFmtId="0" fontId="7" fillId="5" borderId="0" xfId="1" applyFont="1" applyFill="1" applyBorder="1" applyAlignment="1" applyProtection="1">
      <alignment horizontal="center"/>
      <protection locked="0"/>
    </xf>
    <xf numFmtId="0" fontId="29" fillId="6" borderId="13" xfId="5" applyFont="1" applyFill="1" applyBorder="1" applyAlignment="1" applyProtection="1">
      <alignment horizontal="centerContinuous" readingOrder="1"/>
    </xf>
    <xf numFmtId="166" fontId="20" fillId="6" borderId="13" xfId="6" applyNumberFormat="1" applyFont="1" applyFill="1" applyBorder="1" applyAlignment="1" applyProtection="1">
      <alignment horizontal="centerContinuous" vertical="center" readingOrder="1"/>
    </xf>
    <xf numFmtId="166" fontId="20" fillId="6" borderId="45" xfId="6" applyNumberFormat="1" applyFont="1" applyFill="1" applyBorder="1" applyAlignment="1" applyProtection="1">
      <alignment horizontal="centerContinuous" vertical="center" readingOrder="1"/>
    </xf>
    <xf numFmtId="166" fontId="30" fillId="0" borderId="0" xfId="6" applyNumberFormat="1" applyAlignment="1" applyProtection="1">
      <alignment vertical="center"/>
    </xf>
    <xf numFmtId="164" fontId="30" fillId="0" borderId="0" xfId="6" applyNumberFormat="1" applyFont="1" applyAlignment="1" applyProtection="1">
      <alignment horizontal="center" vertical="center" wrapText="1"/>
    </xf>
    <xf numFmtId="0" fontId="29" fillId="6" borderId="0" xfId="5" applyFont="1" applyFill="1" applyBorder="1" applyAlignment="1" applyProtection="1">
      <alignment horizontal="centerContinuous" readingOrder="1"/>
    </xf>
    <xf numFmtId="0" fontId="29" fillId="6" borderId="0" xfId="5" applyFont="1" applyFill="1" applyBorder="1" applyAlignment="1" applyProtection="1">
      <alignment horizontal="centerContinuous"/>
    </xf>
    <xf numFmtId="166" fontId="20" fillId="6" borderId="0" xfId="6" applyNumberFormat="1" applyFont="1" applyFill="1" applyBorder="1" applyAlignment="1" applyProtection="1">
      <alignment horizontal="centerContinuous" vertical="center"/>
    </xf>
    <xf numFmtId="166" fontId="20" fillId="6" borderId="46" xfId="6" applyNumberFormat="1" applyFont="1" applyFill="1" applyBorder="1" applyAlignment="1" applyProtection="1">
      <alignment horizontal="centerContinuous" vertical="center"/>
    </xf>
    <xf numFmtId="166" fontId="30" fillId="6" borderId="47" xfId="6" applyNumberFormat="1" applyFont="1" applyFill="1" applyBorder="1" applyAlignment="1" applyProtection="1">
      <alignment horizontal="right" vertical="top"/>
    </xf>
    <xf numFmtId="166" fontId="30" fillId="6" borderId="16" xfId="6" applyNumberFormat="1" applyFont="1" applyFill="1" applyBorder="1" applyAlignment="1" applyProtection="1">
      <alignment horizontal="right" vertical="top"/>
    </xf>
    <xf numFmtId="0" fontId="29" fillId="6" borderId="16" xfId="5" applyFont="1" applyFill="1" applyBorder="1" applyAlignment="1" applyProtection="1">
      <alignment vertical="top"/>
    </xf>
    <xf numFmtId="166" fontId="20" fillId="6" borderId="16" xfId="6" applyNumberFormat="1" applyFont="1" applyFill="1" applyBorder="1" applyAlignment="1" applyProtection="1">
      <alignment vertical="top"/>
    </xf>
    <xf numFmtId="166" fontId="20" fillId="6" borderId="48" xfId="6" applyNumberFormat="1" applyFont="1" applyFill="1" applyBorder="1" applyAlignment="1" applyProtection="1">
      <alignment vertical="top"/>
    </xf>
    <xf numFmtId="0" fontId="15" fillId="0" borderId="18" xfId="2" applyBorder="1" applyAlignment="1">
      <alignment horizontal="center" vertical="center" wrapText="1"/>
    </xf>
    <xf numFmtId="166" fontId="30" fillId="0" borderId="0" xfId="6" applyNumberFormat="1" applyAlignment="1" applyProtection="1">
      <alignment vertical="top"/>
    </xf>
    <xf numFmtId="166" fontId="30" fillId="0" borderId="0" xfId="6" applyNumberFormat="1" applyFont="1" applyAlignment="1" applyProtection="1">
      <alignment horizontal="right" vertical="center"/>
    </xf>
    <xf numFmtId="166" fontId="20" fillId="0" borderId="0" xfId="6" applyNumberFormat="1" applyFont="1" applyAlignment="1" applyProtection="1">
      <alignment vertical="center"/>
    </xf>
    <xf numFmtId="166" fontId="10" fillId="0" borderId="5" xfId="6" applyNumberFormat="1" applyFont="1" applyBorder="1" applyAlignment="1" applyProtection="1">
      <alignment horizontal="center" vertical="center" wrapText="1"/>
    </xf>
    <xf numFmtId="166" fontId="31" fillId="0" borderId="0" xfId="6" applyNumberFormat="1" applyFont="1" applyAlignment="1" applyProtection="1">
      <alignment horizontal="centerContinuous" vertical="center"/>
    </xf>
    <xf numFmtId="166" fontId="32" fillId="0" borderId="0" xfId="6" applyNumberFormat="1" applyFont="1" applyAlignment="1" applyProtection="1">
      <alignment horizontal="centerContinuous" vertical="center"/>
    </xf>
    <xf numFmtId="166" fontId="33" fillId="0" borderId="0" xfId="6" applyNumberFormat="1" applyFont="1" applyAlignment="1" applyProtection="1">
      <alignment horizontal="centerContinuous" vertical="center"/>
    </xf>
    <xf numFmtId="0" fontId="34" fillId="0" borderId="18" xfId="2" applyFont="1" applyBorder="1" applyAlignment="1">
      <alignment horizontal="center" vertical="center" wrapText="1"/>
    </xf>
    <xf numFmtId="166" fontId="4" fillId="0" borderId="5" xfId="6" applyNumberFormat="1" applyFont="1" applyBorder="1" applyAlignment="1" applyProtection="1">
      <alignment horizontal="center" vertical="center" wrapText="1"/>
    </xf>
    <xf numFmtId="166" fontId="33" fillId="0" borderId="0" xfId="6" applyNumberFormat="1" applyFont="1" applyAlignment="1" applyProtection="1">
      <alignment vertical="center"/>
    </xf>
    <xf numFmtId="166" fontId="33" fillId="0" borderId="0" xfId="6" applyNumberFormat="1" applyFont="1" applyAlignment="1" applyProtection="1">
      <alignment horizontal="right" vertical="center"/>
    </xf>
    <xf numFmtId="166" fontId="32" fillId="0" borderId="0" xfId="6" applyNumberFormat="1" applyFont="1" applyAlignment="1" applyProtection="1">
      <alignment vertical="center"/>
    </xf>
    <xf numFmtId="166" fontId="35" fillId="0" borderId="0" xfId="6" applyNumberFormat="1" applyFont="1" applyFill="1" applyBorder="1" applyAlignment="1" applyProtection="1">
      <alignment horizontal="center" vertical="center" wrapText="1"/>
    </xf>
    <xf numFmtId="0" fontId="15" fillId="0" borderId="9" xfId="2" applyBorder="1" applyAlignment="1">
      <alignment horizontal="center" vertical="center" wrapText="1"/>
    </xf>
    <xf numFmtId="166" fontId="36" fillId="0" borderId="0" xfId="6" applyNumberFormat="1" applyFont="1" applyBorder="1" applyAlignment="1" applyProtection="1">
      <alignment horizontal="right" vertical="center"/>
    </xf>
    <xf numFmtId="166" fontId="35" fillId="7" borderId="8" xfId="6" applyNumberFormat="1" applyFont="1" applyFill="1" applyBorder="1" applyAlignment="1" applyProtection="1">
      <alignment horizontal="center" vertical="center"/>
    </xf>
    <xf numFmtId="166" fontId="35" fillId="0" borderId="0" xfId="6" applyNumberFormat="1" applyFont="1" applyFill="1" applyBorder="1" applyAlignment="1" applyProtection="1">
      <alignment horizontal="left" vertical="center"/>
    </xf>
    <xf numFmtId="166" fontId="33" fillId="0" borderId="0" xfId="6" applyNumberFormat="1" applyFont="1" applyAlignment="1" applyProtection="1">
      <alignment horizontal="center" vertical="center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16" fillId="0" borderId="0" xfId="2" applyFont="1" applyAlignment="1">
      <alignment wrapText="1"/>
    </xf>
    <xf numFmtId="0" fontId="16" fillId="0" borderId="0" xfId="2" applyFont="1"/>
    <xf numFmtId="0" fontId="40" fillId="4" borderId="0" xfId="1" applyFont="1" applyFill="1" applyAlignment="1" applyProtection="1">
      <alignment horizontal="centerContinuous" vertical="center"/>
    </xf>
    <xf numFmtId="0" fontId="41" fillId="4" borderId="0" xfId="1" applyFont="1" applyFill="1" applyAlignment="1" applyProtection="1">
      <alignment horizontal="center" vertical="center"/>
    </xf>
    <xf numFmtId="0" fontId="40" fillId="4" borderId="0" xfId="1" applyFont="1" applyFill="1" applyAlignment="1" applyProtection="1">
      <alignment horizontal="center" vertical="center"/>
    </xf>
    <xf numFmtId="0" fontId="42" fillId="4" borderId="0" xfId="1" applyFont="1" applyFill="1" applyAlignment="1" applyProtection="1">
      <alignment horizontal="center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43" fillId="0" borderId="0" xfId="2" applyFont="1" applyAlignment="1">
      <alignment vertical="center" wrapText="1"/>
    </xf>
    <xf numFmtId="0" fontId="39" fillId="0" borderId="0" xfId="2" applyFont="1" applyAlignment="1">
      <alignment vertical="center"/>
    </xf>
    <xf numFmtId="0" fontId="4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9" fillId="0" borderId="8" xfId="2" applyFont="1" applyBorder="1" applyAlignment="1" applyProtection="1">
      <alignment horizontal="center" vertical="center" wrapText="1"/>
      <protection locked="0"/>
    </xf>
    <xf numFmtId="0" fontId="45" fillId="0" borderId="0" xfId="2" applyFont="1" applyAlignment="1" applyProtection="1">
      <alignment vertical="center" wrapText="1"/>
    </xf>
    <xf numFmtId="0" fontId="16" fillId="0" borderId="0" xfId="2" applyFont="1" applyAlignment="1" applyProtection="1">
      <alignment horizontal="center" vertical="center"/>
      <protection hidden="1"/>
    </xf>
    <xf numFmtId="0" fontId="16" fillId="0" borderId="0" xfId="2" applyFont="1" applyFill="1" applyAlignment="1" applyProtection="1">
      <alignment horizontal="center" vertical="center"/>
      <protection hidden="1"/>
    </xf>
    <xf numFmtId="0" fontId="46" fillId="0" borderId="0" xfId="2" applyFont="1" applyAlignment="1">
      <alignment vertical="center" wrapText="1"/>
    </xf>
    <xf numFmtId="0" fontId="47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8" fillId="0" borderId="0" xfId="3" applyFont="1" applyAlignment="1">
      <alignment vertical="center" wrapText="1"/>
    </xf>
    <xf numFmtId="14" fontId="39" fillId="0" borderId="8" xfId="1" applyNumberFormat="1" applyFont="1" applyBorder="1" applyAlignment="1" applyProtection="1">
      <alignment horizontal="center" vertical="center" wrapText="1"/>
      <protection locked="0"/>
    </xf>
    <xf numFmtId="0" fontId="45" fillId="0" borderId="0" xfId="7" applyFont="1" applyAlignment="1" applyProtection="1">
      <alignment vertical="center" wrapText="1"/>
    </xf>
    <xf numFmtId="0" fontId="16" fillId="0" borderId="0" xfId="2" applyNumberFormat="1" applyFont="1" applyFill="1" applyAlignment="1" applyProtection="1">
      <alignment horizontal="center" vertical="center"/>
      <protection hidden="1"/>
    </xf>
    <xf numFmtId="0" fontId="20" fillId="0" borderId="0" xfId="3" applyFont="1" applyAlignment="1">
      <alignment vertical="center" wrapText="1"/>
    </xf>
    <xf numFmtId="0" fontId="46" fillId="0" borderId="0" xfId="7" applyFont="1" applyAlignment="1">
      <alignment vertical="center" wrapText="1"/>
    </xf>
    <xf numFmtId="0" fontId="4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3" applyFont="1" applyAlignment="1">
      <alignment vertical="center"/>
    </xf>
    <xf numFmtId="0" fontId="4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48" fillId="0" borderId="0" xfId="3" applyFont="1" applyAlignment="1">
      <alignment vertical="center" wrapText="1"/>
    </xf>
    <xf numFmtId="0" fontId="43" fillId="0" borderId="0" xfId="3" applyFont="1" applyAlignment="1">
      <alignment vertical="center" wrapText="1"/>
    </xf>
    <xf numFmtId="0" fontId="39" fillId="0" borderId="0" xfId="3" applyFont="1" applyAlignment="1">
      <alignment horizontal="center" vertical="center"/>
    </xf>
    <xf numFmtId="0" fontId="49" fillId="0" borderId="0" xfId="2" applyFont="1" applyAlignment="1">
      <alignment vertical="center" wrapText="1"/>
    </xf>
    <xf numFmtId="3" fontId="39" fillId="0" borderId="8" xfId="2" applyNumberFormat="1" applyFont="1" applyBorder="1" applyAlignment="1" applyProtection="1">
      <alignment horizontal="center" vertical="center" wrapText="1"/>
      <protection locked="0"/>
    </xf>
    <xf numFmtId="0" fontId="43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46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3" fontId="39" fillId="5" borderId="8" xfId="8" applyNumberFormat="1" applyFont="1" applyFill="1" applyBorder="1" applyAlignment="1" applyProtection="1">
      <alignment horizontal="center" vertical="center" wrapText="1"/>
    </xf>
    <xf numFmtId="0" fontId="20" fillId="0" borderId="0" xfId="2" applyFont="1" applyAlignment="1">
      <alignment vertical="center" wrapText="1"/>
    </xf>
    <xf numFmtId="0" fontId="16" fillId="0" borderId="0" xfId="3" applyFont="1" applyFill="1" applyAlignment="1">
      <alignment vertical="center"/>
    </xf>
    <xf numFmtId="0" fontId="43" fillId="0" borderId="0" xfId="3" applyFont="1" applyFill="1" applyAlignment="1">
      <alignment vertical="center" wrapText="1"/>
    </xf>
    <xf numFmtId="0" fontId="39" fillId="0" borderId="0" xfId="3" applyFont="1" applyFill="1" applyAlignment="1">
      <alignment horizontal="center" vertical="center"/>
    </xf>
    <xf numFmtId="3" fontId="39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Alignment="1">
      <alignment horizontal="center" vertical="center" wrapText="1"/>
    </xf>
    <xf numFmtId="0" fontId="51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52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3" fillId="0" borderId="0" xfId="2" applyFont="1" applyAlignment="1">
      <alignment horizontal="center" vertical="center"/>
    </xf>
    <xf numFmtId="0" fontId="43" fillId="0" borderId="0" xfId="2" applyFont="1" applyBorder="1" applyAlignment="1">
      <alignment vertical="center"/>
    </xf>
    <xf numFmtId="0" fontId="16" fillId="0" borderId="10" xfId="2" applyFont="1" applyBorder="1" applyAlignment="1" applyProtection="1">
      <alignment horizontal="center" vertical="center" wrapText="1"/>
      <protection locked="0"/>
    </xf>
    <xf numFmtId="0" fontId="16" fillId="0" borderId="49" xfId="2" applyFont="1" applyBorder="1" applyAlignment="1" applyProtection="1">
      <alignment horizontal="center" vertical="center" wrapText="1"/>
      <protection locked="0"/>
    </xf>
    <xf numFmtId="0" fontId="16" fillId="0" borderId="50" xfId="2" applyFont="1" applyBorder="1" applyAlignment="1" applyProtection="1">
      <alignment horizontal="center" vertical="center" wrapText="1"/>
      <protection locked="0"/>
    </xf>
    <xf numFmtId="0" fontId="54" fillId="0" borderId="0" xfId="1" applyFont="1" applyAlignment="1">
      <alignment vertical="center" wrapText="1"/>
    </xf>
    <xf numFmtId="0" fontId="55" fillId="0" borderId="0" xfId="2" applyFont="1" applyAlignment="1">
      <alignment vertical="top"/>
    </xf>
    <xf numFmtId="0" fontId="43" fillId="0" borderId="0" xfId="2" applyFont="1" applyAlignment="1">
      <alignment wrapText="1"/>
    </xf>
    <xf numFmtId="0" fontId="39" fillId="0" borderId="0" xfId="2" applyFont="1" applyAlignment="1">
      <alignment wrapText="1"/>
    </xf>
    <xf numFmtId="0" fontId="43" fillId="0" borderId="0" xfId="2" applyFont="1" applyBorder="1" applyAlignment="1"/>
    <xf numFmtId="0" fontId="16" fillId="0" borderId="0" xfId="1" applyFont="1" applyAlignment="1">
      <alignment horizontal="center" vertical="center"/>
    </xf>
    <xf numFmtId="0" fontId="55" fillId="0" borderId="0" xfId="2" applyFont="1"/>
    <xf numFmtId="0" fontId="39" fillId="0" borderId="0" xfId="2" applyFont="1"/>
    <xf numFmtId="0" fontId="56" fillId="6" borderId="13" xfId="5" applyFont="1" applyFill="1" applyBorder="1" applyAlignment="1" applyProtection="1">
      <alignment horizontal="centerContinuous" readingOrder="1"/>
    </xf>
    <xf numFmtId="0" fontId="56" fillId="6" borderId="0" xfId="5" applyFont="1" applyFill="1" applyBorder="1" applyAlignment="1" applyProtection="1">
      <alignment horizontal="centerContinuous" readingOrder="1"/>
    </xf>
    <xf numFmtId="166" fontId="57" fillId="6" borderId="16" xfId="6" applyNumberFormat="1" applyFont="1" applyFill="1" applyBorder="1" applyAlignment="1" applyProtection="1">
      <alignment horizontal="right" vertical="top"/>
    </xf>
    <xf numFmtId="166" fontId="57" fillId="0" borderId="0" xfId="6" applyNumberFormat="1" applyFont="1" applyAlignment="1" applyProtection="1">
      <alignment horizontal="right" vertical="center"/>
    </xf>
    <xf numFmtId="166" fontId="21" fillId="0" borderId="0" xfId="6" applyNumberFormat="1" applyFont="1" applyAlignment="1" applyProtection="1">
      <alignment horizontal="centerContinuous" vertical="center"/>
    </xf>
    <xf numFmtId="166" fontId="57" fillId="0" borderId="0" xfId="6" applyNumberFormat="1" applyFont="1" applyAlignment="1" applyProtection="1">
      <alignment vertical="center"/>
    </xf>
    <xf numFmtId="166" fontId="31" fillId="0" borderId="0" xfId="6" applyNumberFormat="1" applyFont="1" applyAlignment="1" applyProtection="1">
      <alignment horizontal="left" vertical="center"/>
    </xf>
    <xf numFmtId="166" fontId="58" fillId="0" borderId="0" xfId="6" applyNumberFormat="1" applyFont="1" applyAlignment="1" applyProtection="1">
      <alignment horizontal="right" vertical="center"/>
    </xf>
    <xf numFmtId="166" fontId="4" fillId="0" borderId="9" xfId="6" applyNumberFormat="1" applyFont="1" applyBorder="1" applyAlignment="1" applyProtection="1">
      <alignment horizontal="center" vertical="center" wrapText="1"/>
    </xf>
    <xf numFmtId="166" fontId="57" fillId="0" borderId="0" xfId="6" applyNumberFormat="1" applyFont="1" applyBorder="1" applyAlignment="1" applyProtection="1">
      <alignment horizontal="right" vertical="center"/>
    </xf>
    <xf numFmtId="166" fontId="4" fillId="0" borderId="18" xfId="6" applyNumberFormat="1" applyFont="1" applyBorder="1" applyAlignment="1" applyProtection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0" fontId="59" fillId="0" borderId="0" xfId="2" applyFont="1" applyAlignment="1">
      <alignment wrapText="1"/>
    </xf>
    <xf numFmtId="0" fontId="59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60" fillId="0" borderId="0" xfId="3" applyFont="1" applyFill="1" applyAlignment="1" applyProtection="1">
      <alignment vertical="center" wrapText="1"/>
    </xf>
    <xf numFmtId="0" fontId="16" fillId="0" borderId="0" xfId="3" applyFont="1" applyFill="1" applyAlignment="1" applyProtection="1">
      <alignment horizontal="center" vertical="center"/>
      <protection hidden="1"/>
    </xf>
    <xf numFmtId="0" fontId="16" fillId="0" borderId="0" xfId="3" applyFont="1" applyFill="1" applyAlignment="1">
      <alignment vertical="center" wrapText="1"/>
    </xf>
    <xf numFmtId="0" fontId="16" fillId="0" borderId="0" xfId="3" applyFont="1" applyFill="1" applyAlignment="1">
      <alignment horizontal="center" vertical="center"/>
    </xf>
    <xf numFmtId="0" fontId="55" fillId="0" borderId="0" xfId="3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1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62" fillId="0" borderId="0" xfId="2" applyFont="1" applyAlignment="1">
      <alignment vertical="center" wrapText="1"/>
    </xf>
    <xf numFmtId="0" fontId="30" fillId="0" borderId="0" xfId="2" applyFont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63" fillId="0" borderId="0" xfId="2" applyFont="1" applyAlignment="1">
      <alignment vertical="top"/>
    </xf>
    <xf numFmtId="0" fontId="25" fillId="0" borderId="0" xfId="2" applyFont="1" applyBorder="1" applyAlignment="1"/>
    <xf numFmtId="0" fontId="63" fillId="0" borderId="0" xfId="2" applyFont="1"/>
    <xf numFmtId="164" fontId="30" fillId="0" borderId="0" xfId="6" applyNumberFormat="1" applyFont="1" applyAlignment="1" applyProtection="1">
      <alignment vertical="center" wrapText="1"/>
    </xf>
    <xf numFmtId="0" fontId="15" fillId="0" borderId="0" xfId="2" applyBorder="1" applyAlignment="1">
      <alignment horizontal="center" vertical="center" wrapText="1"/>
    </xf>
    <xf numFmtId="14" fontId="39" fillId="0" borderId="0" xfId="1" applyNumberFormat="1" applyFont="1" applyBorder="1" applyAlignment="1" applyProtection="1">
      <alignment horizontal="center" vertical="center" wrapText="1"/>
    </xf>
    <xf numFmtId="0" fontId="47" fillId="0" borderId="0" xfId="3" applyFont="1" applyFill="1" applyAlignment="1">
      <alignment horizontal="center" vertical="center"/>
    </xf>
    <xf numFmtId="0" fontId="18" fillId="0" borderId="0" xfId="3" applyFont="1" applyAlignment="1">
      <alignment vertical="center"/>
    </xf>
    <xf numFmtId="3" fontId="52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3" applyFont="1" applyAlignment="1" applyProtection="1">
      <alignment vertical="center" wrapText="1"/>
    </xf>
    <xf numFmtId="0" fontId="16" fillId="0" borderId="0" xfId="3" applyFont="1" applyAlignment="1" applyProtection="1">
      <alignment horizontal="center" vertical="center"/>
      <protection hidden="1"/>
    </xf>
    <xf numFmtId="0" fontId="52" fillId="0" borderId="0" xfId="3" applyFont="1" applyAlignment="1">
      <alignment horizontal="center" vertical="center"/>
    </xf>
    <xf numFmtId="0" fontId="46" fillId="0" borderId="0" xfId="3" applyFont="1" applyAlignment="1">
      <alignment vertical="center" wrapText="1"/>
    </xf>
    <xf numFmtId="0" fontId="47" fillId="0" borderId="0" xfId="2" applyFont="1" applyFill="1" applyAlignment="1">
      <alignment horizontal="center" vertical="center"/>
    </xf>
  </cellXfs>
  <cellStyles count="29">
    <cellStyle name="Collegamento ipertestuale 2" xfId="9"/>
    <cellStyle name="Euro" xfId="10"/>
    <cellStyle name="Migliaia (0)_3tabella15" xfId="11"/>
    <cellStyle name="Migliaia 2" xfId="12"/>
    <cellStyle name="Migliaia 2 2" xfId="13"/>
    <cellStyle name="Migliaia 2 2 2" xfId="14"/>
    <cellStyle name="Migliaia 2 2 3" xfId="15"/>
    <cellStyle name="Migliaia 2 3" xfId="16"/>
    <cellStyle name="Migliaia 2 4" xfId="17"/>
    <cellStyle name="Migliaia 3" xfId="18"/>
    <cellStyle name="Normal 2" xfId="19"/>
    <cellStyle name="Normal 3" xfId="4"/>
    <cellStyle name="Normale" xfId="0" builtinId="0"/>
    <cellStyle name="Normale 2" xfId="1"/>
    <cellStyle name="Normale 2 2 2" xfId="20"/>
    <cellStyle name="Normale 3" xfId="3"/>
    <cellStyle name="Normale 4" xfId="8"/>
    <cellStyle name="Normale 4 2" xfId="21"/>
    <cellStyle name="Normale 4 3" xfId="2"/>
    <cellStyle name="Normale 8" xfId="7"/>
    <cellStyle name="Normale_modello si2 raln_MODIFICATO_ALESSIO" xfId="5"/>
    <cellStyle name="Normale_PRINFEL98_modello si2 raln_MODIFICATO_ALESSIO 2" xfId="6"/>
    <cellStyle name="Percentuale 2" xfId="22"/>
    <cellStyle name="Percentuale 2 2" xfId="23"/>
    <cellStyle name="Percentuale 2 2 2" xfId="24"/>
    <cellStyle name="Percentuale 2 2 3" xfId="25"/>
    <cellStyle name="Percentuale 2 3" xfId="26"/>
    <cellStyle name="Percentuale 2 4" xfId="27"/>
    <cellStyle name="Valuta (0)_3tabella15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MEDICI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55245</xdr:colOff>
      <xdr:row>5</xdr:row>
      <xdr:rowOff>28575</xdr:rowOff>
    </xdr:from>
    <xdr:to>
      <xdr:col>1</xdr:col>
      <xdr:colOff>662901</xdr:colOff>
      <xdr:row>7</xdr:row>
      <xdr:rowOff>114300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55245" y="914400"/>
          <a:ext cx="4741506" cy="4095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>
            <a:lnSpc>
              <a:spcPts val="1000"/>
            </a:lnSpc>
          </a:pP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DETTAGLIO 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>
            <a:lnSpc>
              <a:spcPts val="1000"/>
            </a:lnSpc>
          </a:pPr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MEDICI</a:t>
          </a:r>
          <a:endParaRPr lang="it-IT" sz="1000">
            <a:effectLst/>
          </a:endParaRPr>
        </a:p>
        <a:p>
          <a:pPr algn="l" rtl="0">
            <a:lnSpc>
              <a:spcPts val="1000"/>
            </a:lnSpc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DIRIGENTI NON MEDICI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28577</xdr:colOff>
      <xdr:row>5</xdr:row>
      <xdr:rowOff>28575</xdr:rowOff>
    </xdr:from>
    <xdr:to>
      <xdr:col>1</xdr:col>
      <xdr:colOff>662912</xdr:colOff>
      <xdr:row>7</xdr:row>
      <xdr:rowOff>104775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28577" y="914400"/>
          <a:ext cx="4768185" cy="4000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/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DETTAGLIO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it-IT" sz="1100" b="1" i="0">
              <a:effectLst/>
              <a:latin typeface="+mn-lt"/>
              <a:ea typeface="+mn-ea"/>
              <a:cs typeface="+mn-cs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/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DIRIGENTI NON MEDICI</a:t>
          </a:r>
          <a:endParaRPr lang="it-IT" sz="1000">
            <a:effectLst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41197</xdr:rowOff>
    </xdr:from>
    <xdr:to>
      <xdr:col>3</xdr:col>
      <xdr:colOff>1912</xdr:colOff>
      <xdr:row>1</xdr:row>
      <xdr:rowOff>417578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9525" y="1146097"/>
          <a:ext cx="5535937" cy="376381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15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000" b="0" i="0">
              <a:latin typeface="Arial" pitchFamily="34" charset="0"/>
              <a:ea typeface="+mn-ea"/>
              <a:cs typeface="Arial" pitchFamily="34" charset="0"/>
            </a:rPr>
            <a:t>FONDI PER LA CONTRATTAZIONE INTEGRATIVA</a:t>
          </a:r>
          <a:endParaRPr lang="it-IT" sz="1000" b="0" i="0" strike="noStrike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MACROCATEGORIA:     </a:t>
          </a:r>
          <a:r>
            <a:rPr lang="it-IT" sz="1000" b="1" i="0">
              <a:latin typeface="Arial" pitchFamily="34" charset="0"/>
              <a:ea typeface="+mn-ea"/>
              <a:cs typeface="Arial" pitchFamily="34" charset="0"/>
            </a:rPr>
            <a:t>PERSONALE NON DIRIGENTE</a:t>
          </a:r>
          <a:endParaRPr lang="it-IT"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333375</xdr:rowOff>
    </xdr:from>
    <xdr:to>
      <xdr:col>0</xdr:col>
      <xdr:colOff>3028950</xdr:colOff>
      <xdr:row>0</xdr:row>
      <xdr:rowOff>1066800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33375"/>
          <a:ext cx="3019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2695575</xdr:colOff>
      <xdr:row>4</xdr:row>
      <xdr:rowOff>152400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2667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28577</xdr:colOff>
      <xdr:row>5</xdr:row>
      <xdr:rowOff>28575</xdr:rowOff>
    </xdr:from>
    <xdr:to>
      <xdr:col>1</xdr:col>
      <xdr:colOff>653408</xdr:colOff>
      <xdr:row>7</xdr:row>
      <xdr:rowOff>142875</xdr:rowOff>
    </xdr:to>
    <xdr:sp macro="" textlink="">
      <xdr:nvSpPr>
        <xdr:cNvPr id="3" name="Testo 3"/>
        <xdr:cNvSpPr txBox="1">
          <a:spLocks noChangeArrowheads="1"/>
        </xdr:cNvSpPr>
      </xdr:nvSpPr>
      <xdr:spPr bwMode="auto">
        <a:xfrm>
          <a:off x="28577" y="914400"/>
          <a:ext cx="4758681" cy="4381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rtl="0"/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TABELLA 15 DETTAGLI</a:t>
          </a:r>
          <a:r>
            <a:rPr lang="it-IT" sz="900" b="1" i="0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it-IT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</a:t>
          </a:r>
          <a:r>
            <a:rPr lang="it-IT" sz="1100" b="0" i="0">
              <a:effectLst/>
              <a:latin typeface="+mn-lt"/>
              <a:ea typeface="+mn-ea"/>
              <a:cs typeface="+mn-cs"/>
            </a:rPr>
            <a:t>FONDI PER LA CONTRATTAZIONE INTEGRATIVA</a:t>
          </a:r>
          <a:endParaRPr lang="it-IT" sz="1000">
            <a:effectLst/>
          </a:endParaRPr>
        </a:p>
        <a:p>
          <a:pPr rtl="0" eaLnBrk="1" fontAlgn="auto" latinLnBrk="0" hangingPunct="1"/>
          <a:r>
            <a:rPr lang="it-IT" sz="1100" b="1" i="0">
              <a:effectLst/>
              <a:latin typeface="+mn-lt"/>
              <a:ea typeface="+mn-ea"/>
              <a:cs typeface="+mn-cs"/>
            </a:rPr>
            <a:t>MACROCATEGORIA:     PERSONALE NON DIRIGENTE</a:t>
          </a:r>
          <a:endParaRPr lang="it-IT" sz="1000">
            <a:effectLst/>
          </a:endParaRPr>
        </a:p>
        <a:p>
          <a:pPr algn="l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4052/AppData/Local/Temp/flux_1_xls_20210525_1420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IN_SI_1"/>
      <sheetName val="out_SI_1"/>
      <sheetName val="COCOCO"/>
      <sheetName val="IN_COCOCO"/>
      <sheetName val="out_COCOCO"/>
      <sheetName val="t1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t3"/>
      <sheetName val="IN_T3"/>
      <sheetName val="t4"/>
      <sheetName val="IN_T4"/>
      <sheetName val="t5"/>
      <sheetName val="IN_T5"/>
      <sheetName val="t6"/>
      <sheetName val="IN_T6"/>
      <sheetName val="t7"/>
      <sheetName val="IN_T7"/>
      <sheetName val="t8"/>
      <sheetName val="IN_T8"/>
      <sheetName val="t9"/>
      <sheetName val="IN_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_OUT"/>
      <sheetName val="SICI(1)"/>
      <sheetName val="SICI(2)_OUT"/>
      <sheetName val="SICI(2)"/>
      <sheetName val="SICI(3)_OUT"/>
      <sheetName val="SICI(3)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 12 e 1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a 14"/>
      <sheetName val="SERT"/>
      <sheetName val="COM"/>
      <sheetName val="VERSI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COMPARTO SERVIZIO SANITARIO NAZIONALE - anno 2018</v>
          </cell>
          <cell r="L1">
            <v>2018</v>
          </cell>
        </row>
        <row r="7">
          <cell r="N7" t="str">
            <v>Non classificato</v>
          </cell>
        </row>
        <row r="8">
          <cell r="N8" t="str">
            <v>Non classificato</v>
          </cell>
        </row>
        <row r="9">
          <cell r="N9" t="str">
            <v>Non classificato</v>
          </cell>
        </row>
        <row r="10">
          <cell r="N10" t="str">
            <v>Non classificato</v>
          </cell>
        </row>
        <row r="11">
          <cell r="N11" t="str">
            <v>ME</v>
          </cell>
        </row>
        <row r="12">
          <cell r="N12" t="str">
            <v>ME</v>
          </cell>
        </row>
        <row r="13">
          <cell r="N13" t="str">
            <v>ME</v>
          </cell>
        </row>
        <row r="14">
          <cell r="N14" t="str">
            <v>ME</v>
          </cell>
        </row>
        <row r="15">
          <cell r="N15" t="str">
            <v>ME</v>
          </cell>
        </row>
        <row r="16">
          <cell r="N16" t="str">
            <v>ME</v>
          </cell>
        </row>
        <row r="17">
          <cell r="N17" t="str">
            <v>ME</v>
          </cell>
        </row>
        <row r="18">
          <cell r="N18" t="str">
            <v>ME</v>
          </cell>
        </row>
        <row r="19">
          <cell r="N19" t="str">
            <v>ME</v>
          </cell>
        </row>
        <row r="20">
          <cell r="N20" t="str">
            <v>ME</v>
          </cell>
        </row>
        <row r="21">
          <cell r="N21" t="str">
            <v>ME</v>
          </cell>
        </row>
        <row r="22">
          <cell r="N22" t="str">
            <v>ME</v>
          </cell>
        </row>
        <row r="23">
          <cell r="N23" t="str">
            <v>ME</v>
          </cell>
        </row>
        <row r="24">
          <cell r="N24" t="str">
            <v>ME</v>
          </cell>
        </row>
        <row r="25">
          <cell r="N25" t="str">
            <v>ME</v>
          </cell>
        </row>
        <row r="26">
          <cell r="N26" t="str">
            <v>ME</v>
          </cell>
        </row>
        <row r="27">
          <cell r="N27" t="str">
            <v>ME</v>
          </cell>
        </row>
        <row r="28">
          <cell r="N28" t="str">
            <v>ME</v>
          </cell>
        </row>
        <row r="29">
          <cell r="N29" t="str">
            <v>ME</v>
          </cell>
        </row>
        <row r="30">
          <cell r="N30" t="str">
            <v>ME</v>
          </cell>
        </row>
        <row r="31">
          <cell r="N31" t="str">
            <v>ME</v>
          </cell>
        </row>
        <row r="32">
          <cell r="N32" t="str">
            <v>NM</v>
          </cell>
        </row>
        <row r="33">
          <cell r="N33" t="str">
            <v>NM</v>
          </cell>
        </row>
        <row r="34">
          <cell r="N34" t="str">
            <v>NM</v>
          </cell>
        </row>
        <row r="35">
          <cell r="N35" t="str">
            <v>NM</v>
          </cell>
        </row>
        <row r="36">
          <cell r="N36" t="str">
            <v>NM</v>
          </cell>
        </row>
        <row r="37">
          <cell r="N37" t="str">
            <v>NM</v>
          </cell>
        </row>
        <row r="38">
          <cell r="N38" t="str">
            <v>NM</v>
          </cell>
        </row>
        <row r="39">
          <cell r="N39" t="str">
            <v>NM</v>
          </cell>
        </row>
        <row r="40">
          <cell r="N40" t="str">
            <v>NM</v>
          </cell>
        </row>
        <row r="41">
          <cell r="N41" t="str">
            <v>NM</v>
          </cell>
        </row>
        <row r="42">
          <cell r="N42" t="str">
            <v>NM</v>
          </cell>
        </row>
        <row r="43">
          <cell r="N43" t="str">
            <v>NM</v>
          </cell>
        </row>
        <row r="44">
          <cell r="N44" t="str">
            <v>NM</v>
          </cell>
        </row>
        <row r="45">
          <cell r="N45" t="str">
            <v>NM</v>
          </cell>
        </row>
        <row r="46">
          <cell r="N46" t="str">
            <v>NM</v>
          </cell>
        </row>
        <row r="47">
          <cell r="N47" t="str">
            <v>NM</v>
          </cell>
        </row>
        <row r="48">
          <cell r="N48" t="str">
            <v>NM</v>
          </cell>
        </row>
        <row r="49">
          <cell r="N49" t="str">
            <v>NM</v>
          </cell>
        </row>
        <row r="50">
          <cell r="N50" t="str">
            <v>NM</v>
          </cell>
        </row>
        <row r="51">
          <cell r="N51" t="str">
            <v>NM</v>
          </cell>
        </row>
        <row r="52">
          <cell r="N52" t="str">
            <v>NM</v>
          </cell>
        </row>
        <row r="53">
          <cell r="N53" t="str">
            <v>NM</v>
          </cell>
        </row>
        <row r="54">
          <cell r="N54" t="str">
            <v>NM</v>
          </cell>
        </row>
        <row r="55">
          <cell r="N55" t="str">
            <v>NM</v>
          </cell>
        </row>
        <row r="56">
          <cell r="N56" t="str">
            <v>NM</v>
          </cell>
        </row>
        <row r="57">
          <cell r="N57" t="str">
            <v>NM</v>
          </cell>
        </row>
        <row r="58">
          <cell r="N58" t="str">
            <v>NM</v>
          </cell>
        </row>
        <row r="59">
          <cell r="N59" t="str">
            <v>NM</v>
          </cell>
        </row>
        <row r="60">
          <cell r="N60" t="str">
            <v>NM</v>
          </cell>
        </row>
        <row r="61">
          <cell r="N61" t="str">
            <v>NM</v>
          </cell>
        </row>
        <row r="62">
          <cell r="N62" t="str">
            <v>NM</v>
          </cell>
        </row>
        <row r="63">
          <cell r="N63" t="str">
            <v>NM</v>
          </cell>
        </row>
        <row r="64">
          <cell r="N64" t="str">
            <v>NM</v>
          </cell>
        </row>
        <row r="65">
          <cell r="N65" t="str">
            <v>NM</v>
          </cell>
        </row>
        <row r="66">
          <cell r="N66" t="str">
            <v>NM</v>
          </cell>
        </row>
        <row r="67">
          <cell r="N67" t="str">
            <v>NM</v>
          </cell>
        </row>
        <row r="68">
          <cell r="N68" t="str">
            <v>NM</v>
          </cell>
        </row>
        <row r="69">
          <cell r="N69" t="str">
            <v>ND</v>
          </cell>
        </row>
        <row r="70">
          <cell r="N70" t="str">
            <v>ND</v>
          </cell>
        </row>
        <row r="71">
          <cell r="N71" t="str">
            <v>ND</v>
          </cell>
        </row>
        <row r="72">
          <cell r="N72" t="str">
            <v>ND</v>
          </cell>
        </row>
        <row r="73">
          <cell r="N73" t="str">
            <v>ND</v>
          </cell>
        </row>
        <row r="74">
          <cell r="N74" t="str">
            <v>ND</v>
          </cell>
        </row>
        <row r="75">
          <cell r="N75" t="str">
            <v>ND</v>
          </cell>
        </row>
        <row r="76">
          <cell r="N76" t="str">
            <v>ND</v>
          </cell>
        </row>
        <row r="77">
          <cell r="N77" t="str">
            <v>ND</v>
          </cell>
        </row>
        <row r="78">
          <cell r="N78" t="str">
            <v>ND</v>
          </cell>
        </row>
        <row r="79">
          <cell r="N79" t="str">
            <v>ND</v>
          </cell>
        </row>
        <row r="80">
          <cell r="N80" t="str">
            <v>ND</v>
          </cell>
        </row>
        <row r="81">
          <cell r="N81" t="str">
            <v>ND</v>
          </cell>
        </row>
        <row r="82">
          <cell r="N82" t="str">
            <v>ND</v>
          </cell>
        </row>
        <row r="83">
          <cell r="N83" t="str">
            <v>ND</v>
          </cell>
        </row>
        <row r="84">
          <cell r="N84" t="str">
            <v>ND</v>
          </cell>
        </row>
        <row r="85">
          <cell r="N85" t="str">
            <v>ND</v>
          </cell>
        </row>
        <row r="86">
          <cell r="N86" t="str">
            <v>NM</v>
          </cell>
        </row>
        <row r="87">
          <cell r="N87" t="str">
            <v>NM</v>
          </cell>
        </row>
        <row r="88">
          <cell r="N88" t="str">
            <v>NM</v>
          </cell>
        </row>
        <row r="89">
          <cell r="N89" t="str">
            <v>NM</v>
          </cell>
        </row>
        <row r="90">
          <cell r="N90" t="str">
            <v>NM</v>
          </cell>
        </row>
        <row r="91">
          <cell r="N91" t="str">
            <v>NM</v>
          </cell>
        </row>
        <row r="92">
          <cell r="N92" t="str">
            <v>NM</v>
          </cell>
        </row>
        <row r="93">
          <cell r="N93" t="str">
            <v>NM</v>
          </cell>
        </row>
        <row r="94">
          <cell r="N94" t="str">
            <v>NM</v>
          </cell>
        </row>
        <row r="95">
          <cell r="N95" t="str">
            <v>NM</v>
          </cell>
        </row>
        <row r="96">
          <cell r="N96" t="str">
            <v>NM</v>
          </cell>
        </row>
        <row r="97">
          <cell r="N97" t="str">
            <v>NM</v>
          </cell>
        </row>
        <row r="98">
          <cell r="N98" t="str">
            <v>NM</v>
          </cell>
        </row>
        <row r="99">
          <cell r="N99" t="str">
            <v>NM</v>
          </cell>
        </row>
        <row r="100">
          <cell r="N100" t="str">
            <v>NM</v>
          </cell>
        </row>
        <row r="101">
          <cell r="N101" t="str">
            <v>NM</v>
          </cell>
        </row>
        <row r="102">
          <cell r="N102" t="str">
            <v>ND</v>
          </cell>
        </row>
        <row r="103">
          <cell r="N103" t="str">
            <v>ND</v>
          </cell>
        </row>
        <row r="104">
          <cell r="N104" t="str">
            <v>ND</v>
          </cell>
        </row>
        <row r="105">
          <cell r="N105" t="str">
            <v>ND</v>
          </cell>
        </row>
        <row r="106">
          <cell r="N106" t="str">
            <v>NM</v>
          </cell>
        </row>
        <row r="107">
          <cell r="N107" t="str">
            <v>NM</v>
          </cell>
        </row>
        <row r="108">
          <cell r="N108" t="str">
            <v>NM</v>
          </cell>
        </row>
        <row r="109">
          <cell r="N109" t="str">
            <v>NM</v>
          </cell>
        </row>
        <row r="110">
          <cell r="N110" t="str">
            <v>NM</v>
          </cell>
        </row>
        <row r="111">
          <cell r="N111" t="str">
            <v>NM</v>
          </cell>
        </row>
        <row r="112">
          <cell r="N112" t="str">
            <v>NM</v>
          </cell>
        </row>
        <row r="113">
          <cell r="N113" t="str">
            <v>NM</v>
          </cell>
        </row>
        <row r="114">
          <cell r="N114" t="str">
            <v>NM</v>
          </cell>
        </row>
        <row r="115">
          <cell r="N115" t="str">
            <v>NM</v>
          </cell>
        </row>
        <row r="116">
          <cell r="N116" t="str">
            <v>NM</v>
          </cell>
        </row>
        <row r="117">
          <cell r="N117" t="str">
            <v>NM</v>
          </cell>
        </row>
        <row r="118">
          <cell r="N118" t="str">
            <v>ND</v>
          </cell>
        </row>
        <row r="119">
          <cell r="N119" t="str">
            <v>ND</v>
          </cell>
        </row>
        <row r="120">
          <cell r="N120" t="str">
            <v>ND</v>
          </cell>
        </row>
        <row r="121">
          <cell r="N121" t="str">
            <v>ND</v>
          </cell>
        </row>
        <row r="122">
          <cell r="N122" t="str">
            <v>ND</v>
          </cell>
        </row>
        <row r="123">
          <cell r="N123" t="str">
            <v>ND</v>
          </cell>
        </row>
        <row r="124">
          <cell r="N124" t="str">
            <v>ND</v>
          </cell>
        </row>
        <row r="125">
          <cell r="N125" t="str">
            <v>ND</v>
          </cell>
        </row>
        <row r="126">
          <cell r="N126" t="str">
            <v>ND</v>
          </cell>
        </row>
        <row r="127">
          <cell r="N127" t="str">
            <v>ND</v>
          </cell>
        </row>
        <row r="128">
          <cell r="N128" t="str">
            <v>ND</v>
          </cell>
        </row>
        <row r="129">
          <cell r="N129" t="str">
            <v>ND</v>
          </cell>
        </row>
        <row r="130">
          <cell r="N130" t="str">
            <v>ND</v>
          </cell>
        </row>
        <row r="131">
          <cell r="N131" t="str">
            <v>ND</v>
          </cell>
        </row>
        <row r="132">
          <cell r="N132" t="str">
            <v>NM</v>
          </cell>
        </row>
        <row r="133">
          <cell r="N133" t="str">
            <v>NM</v>
          </cell>
        </row>
        <row r="134">
          <cell r="N134" t="str">
            <v>NM</v>
          </cell>
        </row>
        <row r="135">
          <cell r="N135" t="str">
            <v>NM</v>
          </cell>
        </row>
        <row r="136">
          <cell r="N136" t="str">
            <v>ND</v>
          </cell>
        </row>
        <row r="137">
          <cell r="N137" t="str">
            <v>ND</v>
          </cell>
        </row>
        <row r="138">
          <cell r="N138" t="str">
            <v>ND</v>
          </cell>
        </row>
        <row r="139">
          <cell r="N139" t="str">
            <v>ND</v>
          </cell>
        </row>
        <row r="140">
          <cell r="N140" t="str">
            <v>ND</v>
          </cell>
        </row>
        <row r="141">
          <cell r="N141" t="str">
            <v>ND</v>
          </cell>
        </row>
        <row r="142">
          <cell r="N142" t="str">
            <v>ND</v>
          </cell>
        </row>
        <row r="143">
          <cell r="N143" t="str">
            <v>Non classificato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Z10">
            <v>12</v>
          </cell>
        </row>
        <row r="11">
          <cell r="Z11">
            <v>0</v>
          </cell>
        </row>
        <row r="14">
          <cell r="Z14">
            <v>32</v>
          </cell>
        </row>
        <row r="15">
          <cell r="Z15">
            <v>0</v>
          </cell>
        </row>
        <row r="18">
          <cell r="Z18">
            <v>11</v>
          </cell>
        </row>
        <row r="19">
          <cell r="Z19">
            <v>0</v>
          </cell>
        </row>
        <row r="22">
          <cell r="Z22">
            <v>57</v>
          </cell>
        </row>
        <row r="23">
          <cell r="Z23">
            <v>0</v>
          </cell>
        </row>
        <row r="26">
          <cell r="Z26">
            <v>577</v>
          </cell>
        </row>
        <row r="27">
          <cell r="Z27">
            <v>0</v>
          </cell>
        </row>
        <row r="31">
          <cell r="Z31">
            <v>0</v>
          </cell>
        </row>
        <row r="32">
          <cell r="Z32">
            <v>0</v>
          </cell>
        </row>
        <row r="35">
          <cell r="Z35">
            <v>1</v>
          </cell>
        </row>
        <row r="36">
          <cell r="Z36">
            <v>0</v>
          </cell>
        </row>
        <row r="39">
          <cell r="Z39">
            <v>0</v>
          </cell>
        </row>
        <row r="40">
          <cell r="Z40">
            <v>0</v>
          </cell>
        </row>
        <row r="43">
          <cell r="Z43">
            <v>15</v>
          </cell>
        </row>
        <row r="44">
          <cell r="Z44">
            <v>0</v>
          </cell>
        </row>
        <row r="47">
          <cell r="Z47">
            <v>76</v>
          </cell>
        </row>
        <row r="48">
          <cell r="Z48">
            <v>0</v>
          </cell>
        </row>
        <row r="52">
          <cell r="Z52">
            <v>1</v>
          </cell>
        </row>
        <row r="53">
          <cell r="Z53">
            <v>0</v>
          </cell>
        </row>
        <row r="56">
          <cell r="Z56">
            <v>10</v>
          </cell>
        </row>
        <row r="57">
          <cell r="Z57">
            <v>0</v>
          </cell>
        </row>
        <row r="60">
          <cell r="Z60">
            <v>0</v>
          </cell>
        </row>
        <row r="61">
          <cell r="Z61">
            <v>0</v>
          </cell>
        </row>
        <row r="64">
          <cell r="Z64">
            <v>5</v>
          </cell>
        </row>
        <row r="65">
          <cell r="Z65">
            <v>0</v>
          </cell>
        </row>
        <row r="68">
          <cell r="Z68">
            <v>4</v>
          </cell>
        </row>
        <row r="69">
          <cell r="Z69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7">
          <cell r="L7" t="str">
            <v>Non classificato</v>
          </cell>
        </row>
        <row r="8">
          <cell r="L8" t="str">
            <v>Non classificato</v>
          </cell>
        </row>
        <row r="9">
          <cell r="L9" t="str">
            <v>Non classificato</v>
          </cell>
        </row>
        <row r="10">
          <cell r="L10" t="str">
            <v>Non classificato</v>
          </cell>
        </row>
        <row r="11">
          <cell r="L11" t="str">
            <v>ME</v>
          </cell>
        </row>
        <row r="12">
          <cell r="L12" t="str">
            <v>ME</v>
          </cell>
        </row>
        <row r="13">
          <cell r="L13" t="str">
            <v>ME</v>
          </cell>
        </row>
        <row r="14">
          <cell r="L14" t="str">
            <v>ME</v>
          </cell>
        </row>
        <row r="15">
          <cell r="L15" t="str">
            <v>ME</v>
          </cell>
        </row>
        <row r="16">
          <cell r="L16" t="str">
            <v>ME</v>
          </cell>
        </row>
        <row r="17">
          <cell r="L17" t="str">
            <v>ME</v>
          </cell>
        </row>
        <row r="18">
          <cell r="L18" t="str">
            <v>ME</v>
          </cell>
        </row>
        <row r="19">
          <cell r="L19" t="str">
            <v>ME</v>
          </cell>
        </row>
        <row r="20">
          <cell r="L20" t="str">
            <v>ME</v>
          </cell>
        </row>
        <row r="21">
          <cell r="L21" t="str">
            <v>ME</v>
          </cell>
        </row>
        <row r="22">
          <cell r="L22" t="str">
            <v>ME</v>
          </cell>
        </row>
        <row r="23">
          <cell r="L23" t="str">
            <v>ME</v>
          </cell>
        </row>
        <row r="24">
          <cell r="L24" t="str">
            <v>ME</v>
          </cell>
        </row>
        <row r="25">
          <cell r="L25" t="str">
            <v>ME</v>
          </cell>
        </row>
        <row r="26">
          <cell r="L26" t="str">
            <v>ME</v>
          </cell>
        </row>
        <row r="27">
          <cell r="L27" t="str">
            <v>ME</v>
          </cell>
        </row>
        <row r="28">
          <cell r="L28" t="str">
            <v>ME</v>
          </cell>
        </row>
        <row r="29">
          <cell r="L29" t="str">
            <v>ME</v>
          </cell>
        </row>
        <row r="30">
          <cell r="L30" t="str">
            <v>ME</v>
          </cell>
        </row>
        <row r="31">
          <cell r="L31" t="str">
            <v>ME</v>
          </cell>
        </row>
        <row r="32">
          <cell r="L32" t="str">
            <v>NM</v>
          </cell>
        </row>
        <row r="33">
          <cell r="L33" t="str">
            <v>NM</v>
          </cell>
        </row>
        <row r="34">
          <cell r="L34" t="str">
            <v>NM</v>
          </cell>
        </row>
        <row r="35">
          <cell r="L35" t="str">
            <v>NM</v>
          </cell>
        </row>
        <row r="36">
          <cell r="L36" t="str">
            <v>NM</v>
          </cell>
        </row>
        <row r="37">
          <cell r="L37" t="str">
            <v>NM</v>
          </cell>
        </row>
        <row r="38">
          <cell r="L38" t="str">
            <v>NM</v>
          </cell>
        </row>
        <row r="39">
          <cell r="L39" t="str">
            <v>NM</v>
          </cell>
        </row>
        <row r="40">
          <cell r="L40" t="str">
            <v>NM</v>
          </cell>
        </row>
        <row r="41">
          <cell r="L41" t="str">
            <v>NM</v>
          </cell>
        </row>
        <row r="42">
          <cell r="L42" t="str">
            <v>NM</v>
          </cell>
        </row>
        <row r="43">
          <cell r="L43" t="str">
            <v>NM</v>
          </cell>
        </row>
        <row r="44">
          <cell r="L44" t="str">
            <v>NM</v>
          </cell>
        </row>
        <row r="45">
          <cell r="L45" t="str">
            <v>NM</v>
          </cell>
        </row>
        <row r="46">
          <cell r="L46" t="str">
            <v>NM</v>
          </cell>
        </row>
        <row r="47">
          <cell r="L47" t="str">
            <v>NM</v>
          </cell>
        </row>
        <row r="48">
          <cell r="L48" t="str">
            <v>NM</v>
          </cell>
        </row>
        <row r="49">
          <cell r="L49" t="str">
            <v>NM</v>
          </cell>
        </row>
        <row r="50">
          <cell r="L50" t="str">
            <v>NM</v>
          </cell>
        </row>
        <row r="51">
          <cell r="L51" t="str">
            <v>NM</v>
          </cell>
        </row>
        <row r="52">
          <cell r="L52" t="str">
            <v>NM</v>
          </cell>
        </row>
        <row r="53">
          <cell r="L53" t="str">
            <v>NM</v>
          </cell>
        </row>
        <row r="54">
          <cell r="L54" t="str">
            <v>NM</v>
          </cell>
        </row>
        <row r="55">
          <cell r="L55" t="str">
            <v>NM</v>
          </cell>
        </row>
        <row r="56">
          <cell r="L56" t="str">
            <v>NM</v>
          </cell>
        </row>
        <row r="57">
          <cell r="L57" t="str">
            <v>NM</v>
          </cell>
        </row>
        <row r="58">
          <cell r="L58" t="str">
            <v>NM</v>
          </cell>
        </row>
        <row r="59">
          <cell r="L59" t="str">
            <v>NM</v>
          </cell>
        </row>
        <row r="60">
          <cell r="L60" t="str">
            <v>NM</v>
          </cell>
        </row>
        <row r="61">
          <cell r="L61" t="str">
            <v>NM</v>
          </cell>
        </row>
        <row r="62">
          <cell r="L62" t="str">
            <v>NM</v>
          </cell>
        </row>
        <row r="63">
          <cell r="L63" t="str">
            <v>NM</v>
          </cell>
        </row>
        <row r="64">
          <cell r="L64" t="str">
            <v>NM</v>
          </cell>
        </row>
        <row r="65">
          <cell r="L65" t="str">
            <v>NM</v>
          </cell>
        </row>
        <row r="66">
          <cell r="L66" t="str">
            <v>NM</v>
          </cell>
        </row>
        <row r="67">
          <cell r="L67" t="str">
            <v>NM</v>
          </cell>
        </row>
        <row r="68">
          <cell r="L68" t="str">
            <v>NM</v>
          </cell>
        </row>
        <row r="69">
          <cell r="L69" t="str">
            <v>ND</v>
          </cell>
        </row>
        <row r="70">
          <cell r="L70" t="str">
            <v>ND</v>
          </cell>
        </row>
        <row r="71">
          <cell r="L71" t="str">
            <v>ND</v>
          </cell>
        </row>
        <row r="72">
          <cell r="L72" t="str">
            <v>ND</v>
          </cell>
        </row>
        <row r="73">
          <cell r="L73" t="str">
            <v>ND</v>
          </cell>
        </row>
        <row r="74">
          <cell r="L74" t="str">
            <v>ND</v>
          </cell>
        </row>
        <row r="75">
          <cell r="L75" t="str">
            <v>ND</v>
          </cell>
        </row>
        <row r="76">
          <cell r="L76" t="str">
            <v>ND</v>
          </cell>
        </row>
        <row r="77">
          <cell r="L77" t="str">
            <v>ND</v>
          </cell>
        </row>
        <row r="78">
          <cell r="L78" t="str">
            <v>ND</v>
          </cell>
        </row>
        <row r="79">
          <cell r="L79" t="str">
            <v>ND</v>
          </cell>
        </row>
        <row r="80">
          <cell r="L80" t="str">
            <v>ND</v>
          </cell>
        </row>
        <row r="81">
          <cell r="L81" t="str">
            <v>ND</v>
          </cell>
        </row>
        <row r="82">
          <cell r="L82" t="str">
            <v>ND</v>
          </cell>
        </row>
        <row r="83">
          <cell r="L83" t="str">
            <v>ND</v>
          </cell>
        </row>
        <row r="84">
          <cell r="L84" t="str">
            <v>ND</v>
          </cell>
        </row>
        <row r="85">
          <cell r="L85" t="str">
            <v>ND</v>
          </cell>
        </row>
        <row r="86">
          <cell r="L86" t="str">
            <v>NM</v>
          </cell>
        </row>
        <row r="87">
          <cell r="L87" t="str">
            <v>NM</v>
          </cell>
        </row>
        <row r="88">
          <cell r="L88" t="str">
            <v>NM</v>
          </cell>
        </row>
        <row r="89">
          <cell r="L89" t="str">
            <v>NM</v>
          </cell>
        </row>
        <row r="90">
          <cell r="L90" t="str">
            <v>NM</v>
          </cell>
        </row>
        <row r="91">
          <cell r="L91" t="str">
            <v>NM</v>
          </cell>
        </row>
        <row r="92">
          <cell r="L92" t="str">
            <v>NM</v>
          </cell>
        </row>
        <row r="93">
          <cell r="L93" t="str">
            <v>NM</v>
          </cell>
        </row>
        <row r="94">
          <cell r="L94" t="str">
            <v>NM</v>
          </cell>
        </row>
        <row r="95">
          <cell r="L95" t="str">
            <v>NM</v>
          </cell>
        </row>
        <row r="96">
          <cell r="L96" t="str">
            <v>NM</v>
          </cell>
        </row>
        <row r="97">
          <cell r="L97" t="str">
            <v>NM</v>
          </cell>
        </row>
        <row r="98">
          <cell r="L98" t="str">
            <v>NM</v>
          </cell>
        </row>
        <row r="99">
          <cell r="L99" t="str">
            <v>NM</v>
          </cell>
        </row>
        <row r="100">
          <cell r="L100" t="str">
            <v>NM</v>
          </cell>
        </row>
        <row r="101">
          <cell r="L101" t="str">
            <v>NM</v>
          </cell>
        </row>
        <row r="102">
          <cell r="L102" t="str">
            <v>ND</v>
          </cell>
        </row>
        <row r="103">
          <cell r="L103" t="str">
            <v>ND</v>
          </cell>
        </row>
        <row r="104">
          <cell r="L104" t="str">
            <v>ND</v>
          </cell>
        </row>
        <row r="105">
          <cell r="L105" t="str">
            <v>ND</v>
          </cell>
        </row>
        <row r="106">
          <cell r="L106" t="str">
            <v>NM</v>
          </cell>
        </row>
        <row r="107">
          <cell r="L107" t="str">
            <v>NM</v>
          </cell>
        </row>
        <row r="108">
          <cell r="L108" t="str">
            <v>NM</v>
          </cell>
        </row>
        <row r="109">
          <cell r="L109" t="str">
            <v>NM</v>
          </cell>
        </row>
        <row r="110">
          <cell r="L110" t="str">
            <v>NM</v>
          </cell>
        </row>
        <row r="111">
          <cell r="L111" t="str">
            <v>NM</v>
          </cell>
        </row>
        <row r="112">
          <cell r="L112" t="str">
            <v>NM</v>
          </cell>
        </row>
        <row r="113">
          <cell r="L113" t="str">
            <v>NM</v>
          </cell>
        </row>
        <row r="114">
          <cell r="L114" t="str">
            <v>NM</v>
          </cell>
        </row>
        <row r="115">
          <cell r="L115" t="str">
            <v>NM</v>
          </cell>
        </row>
        <row r="116">
          <cell r="L116" t="str">
            <v>NM</v>
          </cell>
        </row>
        <row r="117">
          <cell r="L117" t="str">
            <v>NM</v>
          </cell>
        </row>
        <row r="118">
          <cell r="L118" t="str">
            <v>ND</v>
          </cell>
        </row>
        <row r="119">
          <cell r="L119" t="str">
            <v>ND</v>
          </cell>
        </row>
        <row r="120">
          <cell r="L120" t="str">
            <v>ND</v>
          </cell>
        </row>
        <row r="121">
          <cell r="L121" t="str">
            <v>ND</v>
          </cell>
        </row>
        <row r="122">
          <cell r="L122" t="str">
            <v>ND</v>
          </cell>
        </row>
        <row r="123">
          <cell r="L123" t="str">
            <v>ND</v>
          </cell>
        </row>
        <row r="124">
          <cell r="L124" t="str">
            <v>ND</v>
          </cell>
        </row>
        <row r="125">
          <cell r="L125" t="str">
            <v>ND</v>
          </cell>
        </row>
        <row r="126">
          <cell r="L126" t="str">
            <v>ND</v>
          </cell>
        </row>
        <row r="127">
          <cell r="L127" t="str">
            <v>ND</v>
          </cell>
        </row>
        <row r="128">
          <cell r="L128" t="str">
            <v>ND</v>
          </cell>
        </row>
        <row r="129">
          <cell r="L129" t="str">
            <v>ND</v>
          </cell>
        </row>
        <row r="130">
          <cell r="L130" t="str">
            <v>ND</v>
          </cell>
        </row>
        <row r="131">
          <cell r="L131" t="str">
            <v>ND</v>
          </cell>
        </row>
        <row r="132">
          <cell r="L132" t="str">
            <v>NM</v>
          </cell>
        </row>
        <row r="133">
          <cell r="L133" t="str">
            <v>NM</v>
          </cell>
        </row>
        <row r="134">
          <cell r="L134" t="str">
            <v>NM</v>
          </cell>
        </row>
        <row r="135">
          <cell r="L135" t="str">
            <v>NM</v>
          </cell>
        </row>
        <row r="136">
          <cell r="L136" t="str">
            <v>ND</v>
          </cell>
        </row>
        <row r="137">
          <cell r="L137" t="str">
            <v>ND</v>
          </cell>
        </row>
        <row r="138">
          <cell r="L138" t="str">
            <v>ND</v>
          </cell>
        </row>
        <row r="139">
          <cell r="L139" t="str">
            <v>ND</v>
          </cell>
        </row>
        <row r="140">
          <cell r="L140" t="str">
            <v>ND</v>
          </cell>
        </row>
        <row r="141">
          <cell r="L141" t="str">
            <v>ND</v>
          </cell>
        </row>
        <row r="142">
          <cell r="L142" t="str">
            <v>ND</v>
          </cell>
        </row>
        <row r="143">
          <cell r="L143" t="str">
            <v>Non classificato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61"/>
  <dimension ref="A1:AB63"/>
  <sheetViews>
    <sheetView showGridLines="0" tabSelected="1" zoomScale="115" zoomScaleNormal="115" workbookViewId="0">
      <selection activeCell="G12" sqref="G12"/>
    </sheetView>
  </sheetViews>
  <sheetFormatPr defaultColWidth="10" defaultRowHeight="11.25"/>
  <cols>
    <col min="1" max="1" width="56.28515625" style="7" customWidth="1"/>
    <col min="2" max="2" width="9.5703125" style="102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0" width="10" style="7" customWidth="1"/>
    <col min="11" max="20" width="10" style="7" hidden="1" customWidth="1"/>
    <col min="21" max="21" width="2.28515625" style="7" hidden="1" customWidth="1"/>
    <col min="22" max="25" width="10" style="7" hidden="1" customWidth="1"/>
    <col min="26" max="16384" width="10" style="7"/>
  </cols>
  <sheetData>
    <row r="1" spans="1:28" ht="87" customHeight="1">
      <c r="A1" s="1" t="str">
        <f>[1]t1!$A$1</f>
        <v>COMPARTO SERVIZIO SANITARIO NAZIONALE - anno 2018</v>
      </c>
      <c r="B1" s="1"/>
      <c r="C1" s="1"/>
      <c r="D1" s="1"/>
      <c r="E1" s="1"/>
      <c r="F1" s="2"/>
      <c r="G1" s="3"/>
      <c r="H1" s="4" t="s">
        <v>0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AB1" s="8" t="str">
        <f>IF(C61=G61,"OK",IF(C61&lt;G61,"ERRORE GRAVE","Sono presenti importi ancora da pagare riferiti alla competenza "&amp;[1]t1!L1))</f>
        <v>Sono presenti importi ancora da pagare riferiti alla competenza 2018</v>
      </c>
    </row>
    <row r="2" spans="1:28" ht="42" customHeight="1" thickBot="1">
      <c r="B2" s="9"/>
      <c r="E2" s="10"/>
      <c r="F2" s="10"/>
      <c r="G2" s="10"/>
      <c r="H2" s="5"/>
      <c r="I2" s="5"/>
      <c r="J2" s="5"/>
      <c r="K2" s="5"/>
      <c r="L2" s="5"/>
    </row>
    <row r="3" spans="1:28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8"/>
      <c r="J3" s="18"/>
      <c r="K3" s="18"/>
      <c r="L3" s="18"/>
      <c r="M3" s="5"/>
      <c r="N3" s="19"/>
      <c r="O3" s="19"/>
      <c r="P3" s="19"/>
      <c r="Q3" s="19"/>
      <c r="R3" s="19"/>
      <c r="S3" s="19"/>
    </row>
    <row r="4" spans="1:28" ht="15" customHeight="1">
      <c r="A4" s="20" t="s">
        <v>8</v>
      </c>
      <c r="B4" s="21" t="s">
        <v>9</v>
      </c>
      <c r="C4" s="22" t="s">
        <v>10</v>
      </c>
      <c r="D4" s="23"/>
      <c r="E4" s="20" t="s">
        <v>8</v>
      </c>
      <c r="F4" s="24" t="s">
        <v>9</v>
      </c>
      <c r="G4" s="25" t="s">
        <v>10</v>
      </c>
      <c r="H4" s="26" t="str">
        <f>IF(AND(C61=0,ISBLANK('SICI(1)'!E17),ISBLANK('SICI(1)'!E19),ISBLANK('SICI(1)'!E21)),"OK",IF(AND(C61&gt;0,ISBLANK('SICI(1)'!E17),ISBLANK('SICI(1)'!E19),ISBLANK('SICI(1)'!E21)),"Attenzione: inserire le voci di costituzione del fondo unicamente in presenza di certificazione dello stesso !!!","OK"))</f>
        <v>OK</v>
      </c>
      <c r="I4" s="18"/>
      <c r="J4" s="18"/>
      <c r="K4" s="18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28" ht="15" customHeight="1">
      <c r="A5" s="29" t="s">
        <v>11</v>
      </c>
      <c r="B5" s="30"/>
      <c r="C5" s="31"/>
      <c r="D5" s="23"/>
      <c r="E5" s="29" t="s">
        <v>12</v>
      </c>
      <c r="F5" s="32"/>
      <c r="G5" s="33"/>
      <c r="H5" s="34"/>
      <c r="I5" s="19"/>
      <c r="J5" s="19"/>
      <c r="Q5" s="35" t="s">
        <v>13</v>
      </c>
      <c r="R5" s="36"/>
      <c r="S5" s="37"/>
      <c r="T5" s="37"/>
      <c r="V5" s="35" t="s">
        <v>14</v>
      </c>
      <c r="W5" s="36"/>
      <c r="X5" s="37"/>
      <c r="Y5" s="37"/>
    </row>
    <row r="6" spans="1:28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9"/>
      <c r="J6" s="19"/>
      <c r="Q6" s="42" t="s">
        <v>17</v>
      </c>
      <c r="R6" s="42" t="s">
        <v>18</v>
      </c>
      <c r="S6" s="42" t="s">
        <v>19</v>
      </c>
      <c r="T6" s="42" t="s">
        <v>20</v>
      </c>
      <c r="V6" s="42" t="s">
        <v>17</v>
      </c>
      <c r="W6" s="42" t="s">
        <v>18</v>
      </c>
      <c r="X6" s="42" t="s">
        <v>19</v>
      </c>
      <c r="Y6" s="42" t="s">
        <v>20</v>
      </c>
    </row>
    <row r="7" spans="1:28" ht="15" customHeight="1">
      <c r="A7" s="43" t="s">
        <v>21</v>
      </c>
      <c r="B7" s="24" t="s">
        <v>22</v>
      </c>
      <c r="C7" s="44">
        <v>9687844</v>
      </c>
      <c r="D7" s="23"/>
      <c r="E7" s="43" t="s">
        <v>23</v>
      </c>
      <c r="F7" s="24" t="s">
        <v>24</v>
      </c>
      <c r="G7" s="44">
        <v>5694609</v>
      </c>
      <c r="H7" s="34"/>
      <c r="I7" s="19"/>
      <c r="J7" s="19"/>
      <c r="Q7" s="45">
        <v>29</v>
      </c>
      <c r="R7" s="45">
        <v>7</v>
      </c>
      <c r="S7" s="46" t="str">
        <f>B7</f>
        <v>F01A</v>
      </c>
      <c r="T7" s="47">
        <f>ROUND(C7,0)</f>
        <v>9687844</v>
      </c>
      <c r="V7" s="48">
        <v>29</v>
      </c>
      <c r="W7" s="48">
        <v>61</v>
      </c>
      <c r="X7" s="49" t="str">
        <f>F7</f>
        <v>U264</v>
      </c>
      <c r="Y7" s="47">
        <f>ROUND(G7,0)</f>
        <v>5694609</v>
      </c>
    </row>
    <row r="8" spans="1:28" ht="15" customHeight="1">
      <c r="A8" s="43" t="s">
        <v>25</v>
      </c>
      <c r="B8" s="24" t="s">
        <v>26</v>
      </c>
      <c r="C8" s="44">
        <v>267598</v>
      </c>
      <c r="D8" s="23"/>
      <c r="E8" s="43" t="s">
        <v>27</v>
      </c>
      <c r="F8" s="24" t="s">
        <v>28</v>
      </c>
      <c r="G8" s="44">
        <v>1974807</v>
      </c>
      <c r="H8" s="34"/>
      <c r="I8" s="19"/>
      <c r="J8" s="19"/>
      <c r="Q8" s="45">
        <v>29</v>
      </c>
      <c r="R8" s="45">
        <v>7</v>
      </c>
      <c r="S8" s="46" t="str">
        <f t="shared" ref="S8:S14" si="0">B8</f>
        <v>F69G</v>
      </c>
      <c r="T8" s="47">
        <f t="shared" ref="T8:T14" si="1">ROUND(C8,0)</f>
        <v>267598</v>
      </c>
      <c r="V8" s="48">
        <v>29</v>
      </c>
      <c r="W8" s="48">
        <v>61</v>
      </c>
      <c r="X8" s="49" t="str">
        <f t="shared" ref="X8:X13" si="2">F8</f>
        <v>U265</v>
      </c>
      <c r="Y8" s="47">
        <f t="shared" ref="Y8:Y13" si="3">ROUND(G8,0)</f>
        <v>1974807</v>
      </c>
    </row>
    <row r="9" spans="1:28" ht="15" customHeight="1" thickBot="1">
      <c r="A9" s="43" t="s">
        <v>29</v>
      </c>
      <c r="B9" s="24" t="s">
        <v>30</v>
      </c>
      <c r="C9" s="44">
        <v>606810</v>
      </c>
      <c r="D9" s="23"/>
      <c r="E9" s="43" t="s">
        <v>31</v>
      </c>
      <c r="F9" s="24" t="s">
        <v>32</v>
      </c>
      <c r="G9" s="44">
        <v>1560968</v>
      </c>
      <c r="H9" s="50"/>
      <c r="I9" s="19"/>
      <c r="J9" s="19"/>
      <c r="Q9" s="45">
        <v>29</v>
      </c>
      <c r="R9" s="45">
        <v>7</v>
      </c>
      <c r="S9" s="46" t="str">
        <f t="shared" si="0"/>
        <v>F950</v>
      </c>
      <c r="T9" s="47">
        <f t="shared" si="1"/>
        <v>606810</v>
      </c>
      <c r="V9" s="48">
        <v>29</v>
      </c>
      <c r="W9" s="48">
        <v>61</v>
      </c>
      <c r="X9" s="49" t="str">
        <f t="shared" si="2"/>
        <v>U45A</v>
      </c>
      <c r="Y9" s="47">
        <f t="shared" si="3"/>
        <v>1560968</v>
      </c>
    </row>
    <row r="10" spans="1:28" ht="15" customHeight="1" thickBot="1">
      <c r="A10" s="43" t="s">
        <v>33</v>
      </c>
      <c r="B10" s="24" t="s">
        <v>34</v>
      </c>
      <c r="C10" s="44"/>
      <c r="D10" s="23"/>
      <c r="E10" s="43" t="s">
        <v>35</v>
      </c>
      <c r="F10" s="24" t="s">
        <v>36</v>
      </c>
      <c r="G10" s="44">
        <v>60440</v>
      </c>
      <c r="H10" s="51" t="s">
        <v>37</v>
      </c>
      <c r="I10" s="19"/>
      <c r="J10" s="19"/>
      <c r="Q10" s="45">
        <v>29</v>
      </c>
      <c r="R10" s="45">
        <v>7</v>
      </c>
      <c r="S10" s="46" t="str">
        <f t="shared" si="0"/>
        <v>F947</v>
      </c>
      <c r="T10" s="47">
        <f t="shared" si="1"/>
        <v>0</v>
      </c>
      <c r="V10" s="48">
        <v>29</v>
      </c>
      <c r="W10" s="48">
        <v>61</v>
      </c>
      <c r="X10" s="49" t="str">
        <f t="shared" si="2"/>
        <v>U58A</v>
      </c>
      <c r="Y10" s="47">
        <f t="shared" si="3"/>
        <v>60440</v>
      </c>
    </row>
    <row r="11" spans="1:28" ht="15" customHeight="1">
      <c r="A11" s="43" t="s">
        <v>38</v>
      </c>
      <c r="B11" s="24" t="s">
        <v>39</v>
      </c>
      <c r="C11" s="44"/>
      <c r="D11" s="23"/>
      <c r="E11" s="43" t="s">
        <v>40</v>
      </c>
      <c r="F11" s="24" t="s">
        <v>41</v>
      </c>
      <c r="G11" s="44">
        <v>7682</v>
      </c>
      <c r="H11" s="26" t="str">
        <f>IF(OR(AND(C61=0,G61=0),C61&lt;&gt;G61),"OK","Attenzione: le risorse del fondo coincidono esattamente con i relativi impeghi, è necessario giustificare")</f>
        <v>OK</v>
      </c>
      <c r="I11" s="19"/>
      <c r="J11" s="19"/>
      <c r="Q11" s="45">
        <v>29</v>
      </c>
      <c r="R11" s="45">
        <v>7</v>
      </c>
      <c r="S11" s="46" t="str">
        <f t="shared" si="0"/>
        <v>F948</v>
      </c>
      <c r="T11" s="47">
        <f t="shared" si="1"/>
        <v>0</v>
      </c>
      <c r="V11" s="48">
        <v>29</v>
      </c>
      <c r="W11" s="48">
        <v>61</v>
      </c>
      <c r="X11" s="49" t="str">
        <f t="shared" si="2"/>
        <v>U267</v>
      </c>
      <c r="Y11" s="47">
        <f t="shared" si="3"/>
        <v>7682</v>
      </c>
    </row>
    <row r="12" spans="1:28" ht="15" customHeight="1">
      <c r="A12" s="43" t="s">
        <v>42</v>
      </c>
      <c r="B12" s="24" t="s">
        <v>43</v>
      </c>
      <c r="C12" s="44"/>
      <c r="D12" s="23"/>
      <c r="E12" s="43" t="s">
        <v>44</v>
      </c>
      <c r="F12" s="24" t="s">
        <v>45</v>
      </c>
      <c r="G12" s="44">
        <v>217696</v>
      </c>
      <c r="H12" s="34"/>
      <c r="I12" s="19"/>
      <c r="J12" s="19"/>
      <c r="Q12" s="45">
        <v>29</v>
      </c>
      <c r="R12" s="45">
        <v>7</v>
      </c>
      <c r="S12" s="46" t="str">
        <f t="shared" si="0"/>
        <v>F949</v>
      </c>
      <c r="T12" s="47">
        <f t="shared" si="1"/>
        <v>0</v>
      </c>
      <c r="V12" s="48">
        <v>29</v>
      </c>
      <c r="W12" s="48">
        <v>61</v>
      </c>
      <c r="X12" s="49" t="str">
        <f t="shared" si="2"/>
        <v>U268</v>
      </c>
      <c r="Y12" s="47">
        <f t="shared" si="3"/>
        <v>217696</v>
      </c>
    </row>
    <row r="13" spans="1:28" ht="15" customHeight="1">
      <c r="A13" s="43" t="s">
        <v>46</v>
      </c>
      <c r="B13" s="24" t="s">
        <v>47</v>
      </c>
      <c r="C13" s="44">
        <v>726599</v>
      </c>
      <c r="D13" s="23"/>
      <c r="E13" s="43" t="s">
        <v>48</v>
      </c>
      <c r="F13" s="24" t="s">
        <v>49</v>
      </c>
      <c r="G13" s="52">
        <f>'t15(1)_Dett'!$E$11</f>
        <v>643612</v>
      </c>
      <c r="H13" s="34"/>
      <c r="I13" s="19"/>
      <c r="J13" s="19"/>
      <c r="Q13" s="45">
        <v>29</v>
      </c>
      <c r="R13" s="45">
        <v>7</v>
      </c>
      <c r="S13" s="46" t="str">
        <f t="shared" si="0"/>
        <v>F951</v>
      </c>
      <c r="T13" s="47">
        <f t="shared" si="1"/>
        <v>726599</v>
      </c>
      <c r="V13" s="48">
        <v>29</v>
      </c>
      <c r="W13" s="48">
        <v>61</v>
      </c>
      <c r="X13" s="49" t="str">
        <f t="shared" si="2"/>
        <v>U269</v>
      </c>
      <c r="Y13" s="47">
        <f t="shared" si="3"/>
        <v>643612</v>
      </c>
    </row>
    <row r="14" spans="1:28" ht="15" customHeight="1" thickBot="1">
      <c r="A14" s="43" t="s">
        <v>50</v>
      </c>
      <c r="B14" s="24" t="s">
        <v>51</v>
      </c>
      <c r="C14" s="53">
        <f>'t15(1)_Dett'!B11</f>
        <v>0</v>
      </c>
      <c r="D14" s="23"/>
      <c r="E14" s="54" t="s">
        <v>52</v>
      </c>
      <c r="F14" s="55"/>
      <c r="G14" s="56">
        <f>SUM(G7:G13)</f>
        <v>10159814</v>
      </c>
      <c r="H14" s="34"/>
      <c r="I14" s="57"/>
      <c r="J14" s="57"/>
      <c r="Q14" s="45">
        <v>29</v>
      </c>
      <c r="R14" s="45">
        <v>7</v>
      </c>
      <c r="S14" s="46" t="str">
        <f t="shared" si="0"/>
        <v>F996</v>
      </c>
      <c r="T14" s="47">
        <f t="shared" si="1"/>
        <v>0</v>
      </c>
      <c r="V14" s="58"/>
      <c r="W14" s="58"/>
      <c r="X14" s="49"/>
      <c r="Y14" s="49"/>
    </row>
    <row r="15" spans="1:28" ht="15" customHeight="1" thickBot="1">
      <c r="A15" s="59" t="s">
        <v>53</v>
      </c>
      <c r="B15" s="60"/>
      <c r="C15" s="56">
        <f>SUM(C7:C14)</f>
        <v>11288851</v>
      </c>
      <c r="D15" s="23"/>
      <c r="E15" s="61" t="s">
        <v>54</v>
      </c>
      <c r="F15" s="60"/>
      <c r="G15" s="62">
        <f>G14</f>
        <v>10159814</v>
      </c>
      <c r="H15" s="34"/>
      <c r="I15" s="57"/>
      <c r="J15" s="57"/>
      <c r="Q15" s="45"/>
      <c r="R15" s="45"/>
      <c r="S15" s="46"/>
      <c r="T15" s="47"/>
      <c r="V15" s="58"/>
      <c r="W15" s="58"/>
      <c r="X15" s="49"/>
      <c r="Y15" s="49"/>
    </row>
    <row r="16" spans="1:28" ht="15" customHeight="1" thickBot="1">
      <c r="A16" s="38" t="s">
        <v>55</v>
      </c>
      <c r="B16" s="39"/>
      <c r="C16" s="40"/>
      <c r="D16" s="23"/>
      <c r="E16" s="63" t="s">
        <v>56</v>
      </c>
      <c r="F16" s="64"/>
      <c r="G16" s="65"/>
      <c r="H16" s="50"/>
      <c r="I16" s="57"/>
      <c r="J16" s="57"/>
      <c r="Q16" s="45"/>
      <c r="R16" s="45"/>
      <c r="S16" s="46"/>
      <c r="T16" s="47"/>
      <c r="V16" s="58"/>
      <c r="W16" s="58"/>
      <c r="X16" s="49"/>
      <c r="Y16" s="49"/>
    </row>
    <row r="17" spans="1:25" ht="15" customHeight="1" thickBot="1">
      <c r="A17" s="43" t="s">
        <v>57</v>
      </c>
      <c r="B17" s="24" t="s">
        <v>58</v>
      </c>
      <c r="C17" s="66">
        <v>56396</v>
      </c>
      <c r="D17" s="23"/>
      <c r="E17" s="41" t="s">
        <v>16</v>
      </c>
      <c r="F17" s="39"/>
      <c r="G17" s="40"/>
      <c r="H17" s="51" t="s">
        <v>59</v>
      </c>
      <c r="I17" s="57"/>
      <c r="J17" s="57"/>
      <c r="Q17" s="45">
        <v>29</v>
      </c>
      <c r="R17" s="45">
        <v>81</v>
      </c>
      <c r="S17" s="46" t="str">
        <f>B17</f>
        <v>F27I</v>
      </c>
      <c r="T17" s="47">
        <f>ROUND(C17,0)</f>
        <v>56396</v>
      </c>
      <c r="V17" s="58"/>
      <c r="W17" s="58"/>
      <c r="X17" s="49"/>
      <c r="Y17" s="49"/>
    </row>
    <row r="18" spans="1:25" ht="15" customHeight="1">
      <c r="A18" s="43" t="s">
        <v>60</v>
      </c>
      <c r="B18" s="24" t="s">
        <v>61</v>
      </c>
      <c r="C18" s="44"/>
      <c r="D18" s="23"/>
      <c r="E18" s="43" t="s">
        <v>62</v>
      </c>
      <c r="F18" s="21" t="s">
        <v>63</v>
      </c>
      <c r="G18" s="44">
        <v>178026</v>
      </c>
      <c r="H18" s="26" t="str">
        <f>IF(C61=0,"OK",IF(AND(C14/C61&lt;0.1,C28/C61&lt;0.1,C43/C61&lt;0.1,C51/C61&lt;0.1),"OK","Attenzione: la voce altre risorse fisse e/o la voce altre risorse variabili risulta maggiore del 10% del fondo, è necessario giustificare"))</f>
        <v>OK</v>
      </c>
      <c r="I18" s="57"/>
      <c r="J18" s="57"/>
      <c r="Q18" s="45">
        <v>29</v>
      </c>
      <c r="R18" s="45">
        <v>81</v>
      </c>
      <c r="S18" s="46" t="str">
        <f>B18</f>
        <v>F00P</v>
      </c>
      <c r="T18" s="47">
        <f>ROUND(C18,0)</f>
        <v>0</v>
      </c>
      <c r="V18" s="48">
        <v>36</v>
      </c>
      <c r="W18" s="48">
        <v>61</v>
      </c>
      <c r="X18" s="49" t="str">
        <f>F18</f>
        <v>U273</v>
      </c>
      <c r="Y18" s="47">
        <f>ROUND(G18,0)</f>
        <v>178026</v>
      </c>
    </row>
    <row r="19" spans="1:25" ht="15" customHeight="1">
      <c r="A19" s="43" t="s">
        <v>64</v>
      </c>
      <c r="B19" s="24" t="s">
        <v>65</v>
      </c>
      <c r="C19" s="44"/>
      <c r="D19" s="23"/>
      <c r="E19" s="43" t="s">
        <v>66</v>
      </c>
      <c r="F19" s="21" t="s">
        <v>67</v>
      </c>
      <c r="G19" s="44">
        <v>1357497</v>
      </c>
      <c r="H19" s="67"/>
      <c r="I19" s="57"/>
      <c r="J19" s="57"/>
      <c r="Q19" s="45">
        <v>29</v>
      </c>
      <c r="R19" s="45">
        <v>81</v>
      </c>
      <c r="S19" s="46" t="str">
        <f>B19</f>
        <v>F01S</v>
      </c>
      <c r="T19" s="47">
        <f>ROUND(C19,0)</f>
        <v>0</v>
      </c>
      <c r="V19" s="48">
        <v>36</v>
      </c>
      <c r="W19" s="48">
        <v>61</v>
      </c>
      <c r="X19" s="49" t="str">
        <f>F19</f>
        <v>U274</v>
      </c>
      <c r="Y19" s="47">
        <f>ROUND(G19,0)</f>
        <v>1357497</v>
      </c>
    </row>
    <row r="20" spans="1:25" ht="15" customHeight="1" thickBot="1">
      <c r="A20" s="43" t="s">
        <v>68</v>
      </c>
      <c r="B20" s="24" t="s">
        <v>69</v>
      </c>
      <c r="C20" s="53">
        <f>'t15(1)_Dett'!B42</f>
        <v>619433</v>
      </c>
      <c r="D20" s="23"/>
      <c r="E20" s="54" t="s">
        <v>52</v>
      </c>
      <c r="F20" s="68"/>
      <c r="G20" s="56">
        <f>SUM(G18:G19)</f>
        <v>1535523</v>
      </c>
      <c r="H20" s="67"/>
      <c r="I20" s="57"/>
      <c r="J20" s="57"/>
      <c r="Q20" s="45">
        <v>29</v>
      </c>
      <c r="R20" s="45">
        <v>81</v>
      </c>
      <c r="S20" s="46" t="str">
        <f>B20</f>
        <v>F01P</v>
      </c>
      <c r="T20" s="47">
        <f>ROUND(C20,0)</f>
        <v>619433</v>
      </c>
      <c r="V20" s="58"/>
      <c r="W20" s="58"/>
      <c r="X20" s="49"/>
      <c r="Y20" s="49"/>
    </row>
    <row r="21" spans="1:25" ht="15" customHeight="1" thickBot="1">
      <c r="A21" s="59" t="s">
        <v>70</v>
      </c>
      <c r="B21" s="60"/>
      <c r="C21" s="56">
        <f>SUM(C17:C20)</f>
        <v>675829</v>
      </c>
      <c r="D21" s="23"/>
      <c r="E21" s="69" t="s">
        <v>71</v>
      </c>
      <c r="F21" s="70"/>
      <c r="G21" s="71">
        <f>G20</f>
        <v>1535523</v>
      </c>
      <c r="H21" s="67"/>
      <c r="I21" s="57"/>
      <c r="J21" s="57"/>
      <c r="Q21" s="72"/>
      <c r="R21" s="72"/>
      <c r="S21" s="73"/>
      <c r="T21" s="73"/>
      <c r="V21" s="58"/>
      <c r="W21" s="58"/>
      <c r="X21" s="49"/>
      <c r="Y21" s="49"/>
    </row>
    <row r="22" spans="1:25" ht="15" customHeight="1" thickBot="1">
      <c r="A22" s="61" t="s">
        <v>54</v>
      </c>
      <c r="B22" s="70"/>
      <c r="C22" s="71">
        <f>C15-C21</f>
        <v>10613022</v>
      </c>
      <c r="D22" s="23"/>
      <c r="E22" s="63" t="s">
        <v>72</v>
      </c>
      <c r="F22" s="64"/>
      <c r="G22" s="65"/>
      <c r="H22" s="67"/>
      <c r="I22" s="57"/>
      <c r="J22" s="57"/>
      <c r="Q22" s="72"/>
      <c r="R22" s="72"/>
      <c r="S22" s="73"/>
      <c r="T22" s="73"/>
      <c r="V22" s="58"/>
      <c r="W22" s="58"/>
      <c r="X22" s="49"/>
      <c r="Y22" s="49"/>
    </row>
    <row r="23" spans="1:25" ht="15" customHeight="1" thickBot="1">
      <c r="A23" s="63" t="s">
        <v>56</v>
      </c>
      <c r="B23" s="64"/>
      <c r="C23" s="65"/>
      <c r="D23" s="23"/>
      <c r="E23" s="41" t="s">
        <v>16</v>
      </c>
      <c r="F23" s="39"/>
      <c r="G23" s="40"/>
      <c r="H23" s="74"/>
      <c r="I23" s="57"/>
      <c r="J23" s="57"/>
      <c r="Q23" s="45"/>
      <c r="R23" s="45"/>
      <c r="S23" s="46"/>
      <c r="T23" s="47"/>
      <c r="V23" s="58"/>
      <c r="W23" s="58"/>
      <c r="X23" s="49"/>
      <c r="Y23" s="49"/>
    </row>
    <row r="24" spans="1:25" ht="14.25" customHeight="1">
      <c r="A24" s="38" t="s">
        <v>15</v>
      </c>
      <c r="B24" s="39"/>
      <c r="C24" s="40"/>
      <c r="D24" s="23"/>
      <c r="E24" s="43" t="s">
        <v>73</v>
      </c>
      <c r="F24" s="24" t="s">
        <v>74</v>
      </c>
      <c r="G24" s="44">
        <f>1349393+33000</f>
        <v>1382393</v>
      </c>
      <c r="H24" s="75"/>
      <c r="I24" s="57"/>
      <c r="J24" s="57"/>
      <c r="V24" s="48">
        <v>2</v>
      </c>
      <c r="W24" s="48">
        <v>61</v>
      </c>
      <c r="X24" s="49" t="str">
        <f>F24</f>
        <v>U449</v>
      </c>
      <c r="Y24" s="47">
        <f>ROUND(G24,0)</f>
        <v>1382393</v>
      </c>
    </row>
    <row r="25" spans="1:25" ht="14.25" customHeight="1">
      <c r="A25" s="43" t="s">
        <v>75</v>
      </c>
      <c r="B25" s="21" t="s">
        <v>76</v>
      </c>
      <c r="C25" s="66">
        <v>1448269</v>
      </c>
      <c r="D25" s="23"/>
      <c r="E25" s="43" t="s">
        <v>77</v>
      </c>
      <c r="F25" s="24" t="s">
        <v>78</v>
      </c>
      <c r="G25" s="44"/>
      <c r="H25" s="76"/>
      <c r="I25" s="19"/>
      <c r="J25" s="19"/>
      <c r="Q25" s="45">
        <v>36</v>
      </c>
      <c r="R25" s="45">
        <v>7</v>
      </c>
      <c r="S25" s="46" t="str">
        <f>B25</f>
        <v>F70G</v>
      </c>
      <c r="T25" s="47">
        <f>ROUND(C25,0)</f>
        <v>1448269</v>
      </c>
      <c r="V25" s="48">
        <v>2</v>
      </c>
      <c r="W25" s="48">
        <v>61</v>
      </c>
      <c r="X25" s="49" t="str">
        <f>F25</f>
        <v>U280</v>
      </c>
      <c r="Y25" s="47">
        <f>ROUND(G25,0)</f>
        <v>0</v>
      </c>
    </row>
    <row r="26" spans="1:25" ht="14.25" customHeight="1">
      <c r="A26" s="43" t="s">
        <v>79</v>
      </c>
      <c r="B26" s="21" t="s">
        <v>80</v>
      </c>
      <c r="C26" s="66">
        <v>27539</v>
      </c>
      <c r="D26" s="23"/>
      <c r="E26" s="43" t="s">
        <v>81</v>
      </c>
      <c r="F26" s="24" t="s">
        <v>82</v>
      </c>
      <c r="G26" s="44"/>
      <c r="H26" s="76"/>
      <c r="I26" s="19"/>
      <c r="J26" s="19"/>
      <c r="Q26" s="45">
        <v>36</v>
      </c>
      <c r="R26" s="45">
        <v>7</v>
      </c>
      <c r="S26" s="46" t="str">
        <f>B26</f>
        <v>F954</v>
      </c>
      <c r="T26" s="47">
        <f>ROUND(C26,0)</f>
        <v>27539</v>
      </c>
      <c r="V26" s="48">
        <v>2</v>
      </c>
      <c r="W26" s="48">
        <v>61</v>
      </c>
      <c r="X26" s="49" t="str">
        <f>F26</f>
        <v>U582</v>
      </c>
      <c r="Y26" s="47">
        <f>ROUND(G26,0)</f>
        <v>0</v>
      </c>
    </row>
    <row r="27" spans="1:25" ht="14.25" customHeight="1">
      <c r="A27" s="43" t="s">
        <v>83</v>
      </c>
      <c r="B27" s="21" t="s">
        <v>84</v>
      </c>
      <c r="C27" s="44"/>
      <c r="D27" s="23"/>
      <c r="E27" s="43" t="s">
        <v>85</v>
      </c>
      <c r="F27" s="24" t="s">
        <v>86</v>
      </c>
      <c r="G27" s="52">
        <f>'t15(1)_Dett'!$E$17</f>
        <v>760000</v>
      </c>
      <c r="H27" s="76"/>
      <c r="I27" s="19"/>
      <c r="J27" s="19"/>
      <c r="Q27" s="45">
        <v>36</v>
      </c>
      <c r="R27" s="45">
        <v>7</v>
      </c>
      <c r="S27" s="46" t="str">
        <f>B27</f>
        <v>F01I</v>
      </c>
      <c r="T27" s="47">
        <f>ROUND(C27,0)</f>
        <v>0</v>
      </c>
      <c r="V27" s="48">
        <v>2</v>
      </c>
      <c r="W27" s="48">
        <v>61</v>
      </c>
      <c r="X27" s="49" t="str">
        <f>F27</f>
        <v>U281</v>
      </c>
      <c r="Y27" s="47">
        <f>ROUND(G27,0)</f>
        <v>760000</v>
      </c>
    </row>
    <row r="28" spans="1:25" ht="15" customHeight="1" thickBot="1">
      <c r="A28" s="43" t="s">
        <v>87</v>
      </c>
      <c r="B28" s="21" t="s">
        <v>88</v>
      </c>
      <c r="C28" s="53">
        <f>'t15(1)_Dett'!B17</f>
        <v>0</v>
      </c>
      <c r="D28" s="23"/>
      <c r="E28" s="54" t="s">
        <v>52</v>
      </c>
      <c r="F28" s="77"/>
      <c r="G28" s="56">
        <f>SUM(G24:G27)</f>
        <v>2142393</v>
      </c>
      <c r="H28" s="76"/>
      <c r="I28" s="19"/>
      <c r="J28" s="19"/>
      <c r="Q28" s="45">
        <v>36</v>
      </c>
      <c r="R28" s="45">
        <v>7</v>
      </c>
      <c r="S28" s="46" t="str">
        <f>B28</f>
        <v>F991</v>
      </c>
      <c r="T28" s="47">
        <f>ROUND(C28,0)</f>
        <v>0</v>
      </c>
      <c r="V28" s="49" t="s">
        <v>89</v>
      </c>
      <c r="W28" s="58"/>
      <c r="X28" s="49"/>
      <c r="Y28" s="49"/>
    </row>
    <row r="29" spans="1:25" ht="15" customHeight="1" thickBot="1">
      <c r="A29" s="59" t="s">
        <v>53</v>
      </c>
      <c r="B29" s="60"/>
      <c r="C29" s="56">
        <f>SUM(C25:C28)</f>
        <v>1475808</v>
      </c>
      <c r="D29" s="78"/>
      <c r="E29" s="61" t="s">
        <v>90</v>
      </c>
      <c r="F29" s="79"/>
      <c r="G29" s="80">
        <f>G28</f>
        <v>2142393</v>
      </c>
      <c r="H29" s="76"/>
      <c r="I29" s="19"/>
      <c r="J29" s="19"/>
      <c r="Q29" s="45"/>
      <c r="R29" s="45"/>
      <c r="S29" s="46"/>
      <c r="T29" s="47"/>
      <c r="V29" s="58"/>
      <c r="W29" s="58"/>
      <c r="X29" s="49"/>
      <c r="Y29" s="49"/>
    </row>
    <row r="30" spans="1:25" ht="15" customHeight="1">
      <c r="A30" s="38" t="s">
        <v>55</v>
      </c>
      <c r="B30" s="39"/>
      <c r="C30" s="40"/>
      <c r="D30" s="78"/>
      <c r="E30" s="81"/>
      <c r="F30" s="82"/>
      <c r="G30" s="83"/>
      <c r="H30" s="76"/>
      <c r="I30" s="19"/>
      <c r="J30" s="19"/>
      <c r="V30" s="48"/>
      <c r="W30" s="48"/>
      <c r="X30" s="49"/>
      <c r="Y30" s="47"/>
    </row>
    <row r="31" spans="1:25" ht="14.25" customHeight="1">
      <c r="A31" s="43" t="s">
        <v>91</v>
      </c>
      <c r="B31" s="21" t="s">
        <v>92</v>
      </c>
      <c r="C31" s="44"/>
      <c r="D31" s="78"/>
      <c r="E31" s="81"/>
      <c r="F31" s="82"/>
      <c r="G31" s="83"/>
      <c r="H31" s="76"/>
      <c r="I31" s="19"/>
      <c r="J31" s="19"/>
      <c r="Q31" s="45">
        <v>36</v>
      </c>
      <c r="R31" s="45">
        <v>81</v>
      </c>
      <c r="S31" s="46" t="str">
        <f>B31</f>
        <v>F955</v>
      </c>
      <c r="T31" s="47">
        <f>ROUND(C31,0)</f>
        <v>0</v>
      </c>
      <c r="W31" s="49"/>
      <c r="X31" s="49"/>
      <c r="Y31" s="49"/>
    </row>
    <row r="32" spans="1:25" ht="15" customHeight="1">
      <c r="A32" s="43" t="s">
        <v>57</v>
      </c>
      <c r="B32" s="24" t="s">
        <v>58</v>
      </c>
      <c r="C32" s="44"/>
      <c r="D32" s="78"/>
      <c r="E32" s="81"/>
      <c r="F32" s="82"/>
      <c r="G32" s="83"/>
      <c r="H32" s="76"/>
      <c r="I32" s="19"/>
      <c r="J32" s="19"/>
      <c r="Q32" s="45">
        <v>36</v>
      </c>
      <c r="R32" s="45">
        <v>81</v>
      </c>
      <c r="S32" s="46" t="str">
        <f>B32</f>
        <v>F27I</v>
      </c>
      <c r="T32" s="47">
        <f>ROUND(C32,0)</f>
        <v>0</v>
      </c>
      <c r="V32" s="49"/>
      <c r="W32" s="49"/>
      <c r="X32" s="49"/>
      <c r="Y32" s="49"/>
    </row>
    <row r="33" spans="1:25" ht="15" customHeight="1">
      <c r="A33" s="43" t="s">
        <v>60</v>
      </c>
      <c r="B33" s="24" t="s">
        <v>61</v>
      </c>
      <c r="C33" s="44"/>
      <c r="D33" s="78"/>
      <c r="E33" s="81"/>
      <c r="F33" s="82"/>
      <c r="G33" s="83"/>
      <c r="H33" s="19"/>
      <c r="I33" s="19"/>
      <c r="J33" s="19"/>
      <c r="Q33" s="45">
        <v>36</v>
      </c>
      <c r="R33" s="45">
        <v>81</v>
      </c>
      <c r="S33" s="46" t="str">
        <f>B33</f>
        <v>F00P</v>
      </c>
      <c r="T33" s="47">
        <f>ROUND(C33,0)</f>
        <v>0</v>
      </c>
      <c r="V33" s="49"/>
      <c r="W33" s="49"/>
      <c r="X33" s="49"/>
      <c r="Y33" s="49"/>
    </row>
    <row r="34" spans="1:25" s="5" customFormat="1" ht="15" customHeight="1">
      <c r="A34" s="43" t="s">
        <v>64</v>
      </c>
      <c r="B34" s="24" t="s">
        <v>65</v>
      </c>
      <c r="C34" s="44"/>
      <c r="D34" s="78"/>
      <c r="E34" s="81"/>
      <c r="F34" s="82"/>
      <c r="G34" s="83"/>
      <c r="H34" s="19"/>
      <c r="I34" s="19"/>
      <c r="J34" s="19"/>
      <c r="Q34" s="45">
        <v>36</v>
      </c>
      <c r="R34" s="45">
        <v>81</v>
      </c>
      <c r="S34" s="46" t="str">
        <f>B34</f>
        <v>F01S</v>
      </c>
      <c r="T34" s="47">
        <f>ROUND(C34,0)</f>
        <v>0</v>
      </c>
      <c r="V34" s="58"/>
      <c r="W34" s="58"/>
      <c r="X34" s="58"/>
      <c r="Y34" s="58"/>
    </row>
    <row r="35" spans="1:25" s="5" customFormat="1" ht="15" customHeight="1">
      <c r="A35" s="43" t="s">
        <v>68</v>
      </c>
      <c r="B35" s="24" t="s">
        <v>69</v>
      </c>
      <c r="C35" s="53">
        <f>'t15(1)_Dett'!B48</f>
        <v>0</v>
      </c>
      <c r="D35" s="78"/>
      <c r="E35" s="81"/>
      <c r="F35" s="82"/>
      <c r="G35" s="83"/>
      <c r="H35" s="19"/>
      <c r="I35" s="19"/>
      <c r="J35" s="19"/>
      <c r="Q35" s="45">
        <v>36</v>
      </c>
      <c r="R35" s="45">
        <v>81</v>
      </c>
      <c r="S35" s="46" t="str">
        <f>B35</f>
        <v>F01P</v>
      </c>
      <c r="T35" s="47">
        <f>ROUND(C35,0)</f>
        <v>0</v>
      </c>
      <c r="V35" s="58"/>
      <c r="W35" s="58"/>
      <c r="X35" s="58"/>
      <c r="Y35" s="58"/>
    </row>
    <row r="36" spans="1:25" ht="15" customHeight="1" thickBot="1">
      <c r="A36" s="59" t="s">
        <v>70</v>
      </c>
      <c r="B36" s="60"/>
      <c r="C36" s="56">
        <f>SUM(C31:C35)</f>
        <v>0</v>
      </c>
      <c r="D36" s="78"/>
      <c r="E36" s="81"/>
      <c r="F36" s="82"/>
      <c r="G36" s="83"/>
      <c r="H36" s="19"/>
      <c r="I36" s="19"/>
      <c r="J36" s="19"/>
      <c r="Q36" s="45"/>
      <c r="R36" s="45"/>
      <c r="S36" s="46"/>
      <c r="T36" s="47"/>
      <c r="V36" s="49"/>
      <c r="W36" s="49"/>
      <c r="X36" s="49"/>
      <c r="Y36" s="49"/>
    </row>
    <row r="37" spans="1:25" ht="15" customHeight="1" thickBot="1">
      <c r="A37" s="69" t="s">
        <v>71</v>
      </c>
      <c r="B37" s="70"/>
      <c r="C37" s="71">
        <f>C29-C36</f>
        <v>1475808</v>
      </c>
      <c r="D37" s="78"/>
      <c r="E37" s="81"/>
      <c r="F37" s="82"/>
      <c r="G37" s="83"/>
      <c r="H37" s="19"/>
      <c r="I37" s="19"/>
      <c r="J37" s="19"/>
      <c r="Q37" s="45"/>
      <c r="R37" s="45"/>
      <c r="S37" s="46"/>
      <c r="T37" s="47"/>
      <c r="V37" s="49"/>
      <c r="W37" s="49"/>
      <c r="X37" s="49"/>
      <c r="Y37" s="49"/>
    </row>
    <row r="38" spans="1:25" ht="15" customHeight="1">
      <c r="A38" s="63" t="s">
        <v>72</v>
      </c>
      <c r="B38" s="64"/>
      <c r="C38" s="65"/>
      <c r="D38" s="78"/>
      <c r="E38" s="81"/>
      <c r="F38" s="82"/>
      <c r="G38" s="83"/>
      <c r="H38" s="19"/>
      <c r="I38" s="19"/>
      <c r="J38" s="19"/>
      <c r="V38" s="49"/>
      <c r="W38" s="49"/>
      <c r="X38" s="49"/>
      <c r="Y38" s="49"/>
    </row>
    <row r="39" spans="1:25" ht="15" customHeight="1">
      <c r="A39" s="38" t="s">
        <v>15</v>
      </c>
      <c r="B39" s="39"/>
      <c r="C39" s="40"/>
      <c r="D39" s="78"/>
      <c r="E39" s="81"/>
      <c r="F39" s="82"/>
      <c r="G39" s="83"/>
      <c r="H39" s="19"/>
      <c r="I39" s="19"/>
      <c r="J39" s="19"/>
      <c r="Q39" s="45"/>
      <c r="R39" s="45"/>
      <c r="S39" s="46"/>
      <c r="T39" s="47"/>
      <c r="V39" s="49"/>
      <c r="W39" s="49"/>
      <c r="X39" s="49"/>
      <c r="Y39" s="49"/>
    </row>
    <row r="40" spans="1:25" ht="13.5" customHeight="1">
      <c r="A40" s="43" t="s">
        <v>93</v>
      </c>
      <c r="B40" s="24" t="s">
        <v>94</v>
      </c>
      <c r="C40" s="66">
        <v>1145393</v>
      </c>
      <c r="D40" s="78"/>
      <c r="E40" s="81"/>
      <c r="F40" s="82"/>
      <c r="G40" s="83"/>
      <c r="H40" s="19"/>
      <c r="I40" s="19"/>
      <c r="J40" s="19"/>
      <c r="Q40" s="45">
        <v>2</v>
      </c>
      <c r="R40" s="45">
        <v>7</v>
      </c>
      <c r="S40" s="46" t="str">
        <f>B40</f>
        <v>F71G</v>
      </c>
      <c r="T40" s="47">
        <f>ROUND(C40,0)</f>
        <v>1145393</v>
      </c>
      <c r="V40" s="49"/>
      <c r="W40" s="49"/>
      <c r="X40" s="49"/>
      <c r="Y40" s="49"/>
    </row>
    <row r="41" spans="1:25" ht="13.5" customHeight="1">
      <c r="A41" s="43" t="s">
        <v>95</v>
      </c>
      <c r="B41" s="24" t="s">
        <v>96</v>
      </c>
      <c r="C41" s="66">
        <v>88731</v>
      </c>
      <c r="D41" s="78"/>
      <c r="E41" s="81"/>
      <c r="F41" s="82"/>
      <c r="G41" s="83"/>
      <c r="H41" s="19"/>
      <c r="I41" s="19"/>
      <c r="J41" s="19"/>
      <c r="Q41" s="45">
        <v>2</v>
      </c>
      <c r="R41" s="45">
        <v>7</v>
      </c>
      <c r="S41" s="46" t="str">
        <f>B41</f>
        <v>F72G</v>
      </c>
      <c r="T41" s="47">
        <f>ROUND(C41,0)</f>
        <v>88731</v>
      </c>
      <c r="V41" s="49"/>
      <c r="W41" s="49"/>
      <c r="X41" s="49"/>
      <c r="Y41" s="49"/>
    </row>
    <row r="42" spans="1:25" ht="13.5" customHeight="1">
      <c r="A42" s="43" t="s">
        <v>97</v>
      </c>
      <c r="B42" s="24" t="s">
        <v>98</v>
      </c>
      <c r="C42" s="66">
        <v>74753</v>
      </c>
      <c r="D42" s="78"/>
      <c r="E42" s="81"/>
      <c r="F42" s="82"/>
      <c r="G42" s="83"/>
      <c r="H42" s="19"/>
      <c r="I42" s="19"/>
      <c r="J42" s="19"/>
      <c r="Q42" s="45">
        <v>2</v>
      </c>
      <c r="R42" s="45">
        <v>7</v>
      </c>
      <c r="S42" s="46" t="str">
        <f>B42</f>
        <v>F958</v>
      </c>
      <c r="T42" s="47">
        <f>ROUND(C42,0)</f>
        <v>74753</v>
      </c>
      <c r="V42" s="49"/>
      <c r="W42" s="49"/>
      <c r="X42" s="49"/>
      <c r="Y42" s="49"/>
    </row>
    <row r="43" spans="1:25" ht="13.5" customHeight="1">
      <c r="A43" s="43" t="s">
        <v>99</v>
      </c>
      <c r="B43" s="24" t="s">
        <v>100</v>
      </c>
      <c r="C43" s="53">
        <f>'t15(1)_Dett'!B23</f>
        <v>0</v>
      </c>
      <c r="D43" s="78"/>
      <c r="E43" s="81"/>
      <c r="F43" s="82"/>
      <c r="G43" s="83"/>
      <c r="H43" s="19"/>
      <c r="I43" s="19"/>
      <c r="J43" s="19"/>
      <c r="Q43" s="45">
        <v>2</v>
      </c>
      <c r="R43" s="45">
        <v>7</v>
      </c>
      <c r="S43" s="46" t="str">
        <f>B43</f>
        <v>F989</v>
      </c>
      <c r="T43" s="47">
        <f>ROUND(C43,0)</f>
        <v>0</v>
      </c>
      <c r="V43" s="49"/>
      <c r="W43" s="49"/>
      <c r="X43" s="49"/>
      <c r="Y43" s="49"/>
    </row>
    <row r="44" spans="1:25" ht="14.25" customHeight="1" thickBot="1">
      <c r="A44" s="84" t="s">
        <v>53</v>
      </c>
      <c r="B44" s="85"/>
      <c r="C44" s="56">
        <f>SUM(C40:C43)</f>
        <v>1308877</v>
      </c>
      <c r="D44" s="78"/>
      <c r="E44" s="81"/>
      <c r="F44" s="82"/>
      <c r="G44" s="83"/>
      <c r="H44" s="19"/>
      <c r="I44" s="19"/>
      <c r="J44" s="19"/>
      <c r="V44" s="49"/>
      <c r="W44" s="49"/>
      <c r="X44" s="49"/>
      <c r="Y44" s="49"/>
    </row>
    <row r="45" spans="1:25" ht="14.25" customHeight="1">
      <c r="A45" s="86" t="s">
        <v>101</v>
      </c>
      <c r="B45" s="87"/>
      <c r="C45" s="88"/>
      <c r="D45" s="78"/>
      <c r="E45" s="81"/>
      <c r="F45" s="82"/>
      <c r="G45" s="83"/>
      <c r="H45" s="19"/>
      <c r="I45" s="19"/>
      <c r="J45" s="19"/>
      <c r="Q45" s="45"/>
      <c r="R45" s="45"/>
      <c r="S45" s="46"/>
      <c r="T45" s="47"/>
      <c r="V45" s="49"/>
      <c r="W45" s="49"/>
      <c r="X45" s="49"/>
      <c r="Y45" s="49"/>
    </row>
    <row r="46" spans="1:25" ht="15" customHeight="1">
      <c r="A46" s="43" t="s">
        <v>102</v>
      </c>
      <c r="B46" s="24" t="s">
        <v>103</v>
      </c>
      <c r="C46" s="44"/>
      <c r="D46" s="23"/>
      <c r="E46" s="81"/>
      <c r="F46" s="82"/>
      <c r="G46" s="83"/>
      <c r="H46" s="19"/>
      <c r="I46" s="19"/>
      <c r="J46" s="19"/>
      <c r="Q46" s="45">
        <v>2</v>
      </c>
      <c r="R46" s="45">
        <v>9</v>
      </c>
      <c r="S46" s="46" t="str">
        <f>B46</f>
        <v>F50H</v>
      </c>
      <c r="T46" s="47">
        <f>ROUND(C46,0)</f>
        <v>0</v>
      </c>
      <c r="V46" s="49"/>
      <c r="W46" s="49"/>
      <c r="X46" s="49"/>
      <c r="Y46" s="49"/>
    </row>
    <row r="47" spans="1:25" ht="15" customHeight="1">
      <c r="A47" s="43" t="s">
        <v>104</v>
      </c>
      <c r="B47" s="24" t="s">
        <v>105</v>
      </c>
      <c r="C47" s="44"/>
      <c r="D47" s="23"/>
      <c r="E47" s="81"/>
      <c r="F47" s="82"/>
      <c r="G47" s="83"/>
      <c r="H47" s="19"/>
      <c r="I47" s="19"/>
      <c r="J47" s="19"/>
      <c r="Q47" s="45">
        <v>2</v>
      </c>
      <c r="R47" s="45">
        <v>9</v>
      </c>
      <c r="S47" s="46" t="str">
        <f t="shared" ref="S47:S52" si="4">B47</f>
        <v>F962</v>
      </c>
      <c r="T47" s="47">
        <f t="shared" ref="T47:T52" si="5">ROUND(C47,0)</f>
        <v>0</v>
      </c>
      <c r="V47" s="49"/>
      <c r="W47" s="49"/>
      <c r="X47" s="49"/>
      <c r="Y47" s="49"/>
    </row>
    <row r="48" spans="1:25" ht="15" customHeight="1">
      <c r="A48" s="43" t="s">
        <v>106</v>
      </c>
      <c r="B48" s="24" t="s">
        <v>107</v>
      </c>
      <c r="C48" s="44"/>
      <c r="D48" s="23"/>
      <c r="E48" s="81"/>
      <c r="F48" s="82"/>
      <c r="G48" s="83"/>
      <c r="H48" s="19"/>
      <c r="I48" s="19"/>
      <c r="J48" s="19"/>
      <c r="Q48" s="45">
        <v>2</v>
      </c>
      <c r="R48" s="45">
        <v>9</v>
      </c>
      <c r="S48" s="46" t="str">
        <f t="shared" si="4"/>
        <v>F960</v>
      </c>
      <c r="T48" s="47">
        <f t="shared" si="5"/>
        <v>0</v>
      </c>
      <c r="V48" s="49"/>
      <c r="W48" s="49"/>
      <c r="X48" s="49"/>
      <c r="Y48" s="49"/>
    </row>
    <row r="49" spans="1:25" ht="15" customHeight="1">
      <c r="A49" s="43" t="s">
        <v>108</v>
      </c>
      <c r="B49" s="24" t="s">
        <v>109</v>
      </c>
      <c r="C49" s="44">
        <v>760000</v>
      </c>
      <c r="D49" s="23"/>
      <c r="E49" s="81"/>
      <c r="F49" s="82"/>
      <c r="G49" s="83"/>
      <c r="H49" s="5"/>
      <c r="I49" s="5"/>
      <c r="J49" s="5"/>
      <c r="Q49" s="45">
        <v>2</v>
      </c>
      <c r="R49" s="45">
        <v>9</v>
      </c>
      <c r="S49" s="46" t="str">
        <f t="shared" si="4"/>
        <v>F961</v>
      </c>
      <c r="T49" s="47">
        <f t="shared" si="5"/>
        <v>760000</v>
      </c>
      <c r="V49" s="49"/>
      <c r="W49" s="49"/>
      <c r="X49" s="49"/>
      <c r="Y49" s="49"/>
    </row>
    <row r="50" spans="1:25" ht="15" customHeight="1">
      <c r="A50" s="43" t="s">
        <v>110</v>
      </c>
      <c r="B50" s="24" t="s">
        <v>111</v>
      </c>
      <c r="C50" s="44"/>
      <c r="D50" s="23"/>
      <c r="E50" s="81"/>
      <c r="F50" s="82"/>
      <c r="G50" s="83"/>
      <c r="H50" s="5"/>
      <c r="I50" s="5"/>
      <c r="J50" s="5"/>
      <c r="Q50" s="45">
        <v>2</v>
      </c>
      <c r="R50" s="45">
        <v>9</v>
      </c>
      <c r="S50" s="46" t="str">
        <f t="shared" si="4"/>
        <v>F96H</v>
      </c>
      <c r="T50" s="47">
        <f t="shared" si="5"/>
        <v>0</v>
      </c>
      <c r="V50" s="49"/>
      <c r="W50" s="49"/>
      <c r="X50" s="49"/>
      <c r="Y50" s="49"/>
    </row>
    <row r="51" spans="1:25" ht="12" customHeight="1">
      <c r="A51" s="43" t="s">
        <v>112</v>
      </c>
      <c r="B51" s="24" t="s">
        <v>113</v>
      </c>
      <c r="C51" s="53">
        <f>'t15(1)_Dett'!B29</f>
        <v>0</v>
      </c>
      <c r="D51" s="23"/>
      <c r="E51" s="81"/>
      <c r="F51" s="82"/>
      <c r="G51" s="83"/>
      <c r="H51" s="5"/>
      <c r="I51" s="5"/>
      <c r="J51" s="5"/>
      <c r="Q51" s="45">
        <v>2</v>
      </c>
      <c r="R51" s="45">
        <v>9</v>
      </c>
      <c r="S51" s="46" t="str">
        <f t="shared" si="4"/>
        <v>F987</v>
      </c>
      <c r="T51" s="47">
        <f t="shared" si="5"/>
        <v>0</v>
      </c>
      <c r="V51" s="49"/>
      <c r="W51" s="49"/>
      <c r="X51" s="49"/>
      <c r="Y51" s="49"/>
    </row>
    <row r="52" spans="1:25" ht="12.75">
      <c r="A52" s="43" t="s">
        <v>114</v>
      </c>
      <c r="B52" s="24" t="s">
        <v>115</v>
      </c>
      <c r="C52" s="53">
        <f>'t15(1)_Dett'!B34</f>
        <v>0</v>
      </c>
      <c r="D52" s="23"/>
      <c r="E52" s="81"/>
      <c r="F52" s="82"/>
      <c r="G52" s="83"/>
      <c r="H52" s="5"/>
      <c r="I52" s="5"/>
      <c r="J52" s="5"/>
      <c r="Q52" s="45">
        <v>2</v>
      </c>
      <c r="R52" s="45">
        <v>9</v>
      </c>
      <c r="S52" s="46" t="str">
        <f t="shared" si="4"/>
        <v>F999</v>
      </c>
      <c r="T52" s="47">
        <f t="shared" si="5"/>
        <v>0</v>
      </c>
      <c r="V52" s="49"/>
      <c r="W52" s="49"/>
      <c r="X52" s="49"/>
      <c r="Y52" s="49"/>
    </row>
    <row r="53" spans="1:25" ht="13.5" thickBot="1">
      <c r="A53" s="59" t="s">
        <v>116</v>
      </c>
      <c r="B53" s="60"/>
      <c r="C53" s="56">
        <f>SUM(C46:C52)</f>
        <v>760000</v>
      </c>
      <c r="D53" s="23"/>
      <c r="E53" s="81"/>
      <c r="F53" s="82"/>
      <c r="G53" s="83"/>
      <c r="V53" s="49"/>
      <c r="W53" s="49"/>
      <c r="X53" s="49"/>
      <c r="Y53" s="49"/>
    </row>
    <row r="54" spans="1:25" ht="12.75">
      <c r="A54" s="38" t="s">
        <v>55</v>
      </c>
      <c r="B54" s="39"/>
      <c r="C54" s="40"/>
      <c r="D54" s="23"/>
      <c r="E54" s="81"/>
      <c r="F54" s="82"/>
      <c r="G54" s="83"/>
      <c r="Q54" s="45"/>
      <c r="R54" s="45"/>
      <c r="S54" s="46"/>
      <c r="T54" s="47"/>
      <c r="V54" s="49"/>
      <c r="W54" s="49"/>
      <c r="X54" s="49"/>
      <c r="Y54" s="49"/>
    </row>
    <row r="55" spans="1:25" ht="12.75">
      <c r="A55" s="43" t="s">
        <v>57</v>
      </c>
      <c r="B55" s="24" t="s">
        <v>58</v>
      </c>
      <c r="C55" s="89">
        <v>56395</v>
      </c>
      <c r="D55" s="23"/>
      <c r="E55" s="90"/>
      <c r="F55" s="91"/>
      <c r="G55" s="92"/>
      <c r="Q55" s="45">
        <v>2</v>
      </c>
      <c r="R55" s="45">
        <v>81</v>
      </c>
      <c r="S55" s="46" t="str">
        <f>B55</f>
        <v>F27I</v>
      </c>
      <c r="T55" s="47">
        <f>ROUND(C55,0)</f>
        <v>56395</v>
      </c>
      <c r="V55" s="49"/>
      <c r="W55" s="49"/>
      <c r="X55" s="49"/>
      <c r="Y55" s="49"/>
    </row>
    <row r="56" spans="1:25" ht="12.75">
      <c r="A56" s="43" t="s">
        <v>60</v>
      </c>
      <c r="B56" s="24" t="s">
        <v>61</v>
      </c>
      <c r="C56" s="44"/>
      <c r="D56" s="23"/>
      <c r="E56" s="90"/>
      <c r="F56" s="91"/>
      <c r="G56" s="92"/>
      <c r="Q56" s="45">
        <v>2</v>
      </c>
      <c r="R56" s="45">
        <v>81</v>
      </c>
      <c r="S56" s="46" t="str">
        <f>B56</f>
        <v>F00P</v>
      </c>
      <c r="T56" s="47">
        <f>ROUND(C56,0)</f>
        <v>0</v>
      </c>
    </row>
    <row r="57" spans="1:25" ht="12.75">
      <c r="A57" s="43" t="s">
        <v>64</v>
      </c>
      <c r="B57" s="24" t="s">
        <v>65</v>
      </c>
      <c r="C57" s="44"/>
      <c r="D57" s="23"/>
      <c r="E57" s="90"/>
      <c r="F57" s="91"/>
      <c r="G57" s="92"/>
      <c r="Q57" s="45">
        <v>2</v>
      </c>
      <c r="R57" s="45">
        <v>81</v>
      </c>
      <c r="S57" s="46" t="str">
        <f>B57</f>
        <v>F01S</v>
      </c>
      <c r="T57" s="47">
        <f>ROUND(C57,0)</f>
        <v>0</v>
      </c>
    </row>
    <row r="58" spans="1:25" ht="12" customHeight="1">
      <c r="A58" s="43" t="s">
        <v>68</v>
      </c>
      <c r="B58" s="24" t="s">
        <v>69</v>
      </c>
      <c r="C58" s="53">
        <f>'t15(1)_Dett'!B54</f>
        <v>3549</v>
      </c>
      <c r="D58" s="23"/>
      <c r="E58" s="90"/>
      <c r="F58" s="91"/>
      <c r="G58" s="92"/>
      <c r="Q58" s="45">
        <v>2</v>
      </c>
      <c r="R58" s="45">
        <v>81</v>
      </c>
      <c r="S58" s="46" t="str">
        <f>B58</f>
        <v>F01P</v>
      </c>
      <c r="T58" s="47">
        <f>ROUND(C58,0)</f>
        <v>3549</v>
      </c>
    </row>
    <row r="59" spans="1:25" ht="15.75" thickBot="1">
      <c r="A59" s="59" t="s">
        <v>70</v>
      </c>
      <c r="B59" s="60"/>
      <c r="C59" s="56">
        <f>SUM(C55:C58)</f>
        <v>59944</v>
      </c>
      <c r="D59" s="23"/>
      <c r="E59" s="90"/>
      <c r="F59" s="91"/>
      <c r="G59" s="92"/>
      <c r="Q59" s="93" t="s">
        <v>89</v>
      </c>
      <c r="R59" s="5"/>
      <c r="S59" s="5"/>
      <c r="T59" s="5"/>
    </row>
    <row r="60" spans="1:25" ht="13.5" thickBot="1">
      <c r="A60" s="61" t="s">
        <v>90</v>
      </c>
      <c r="B60" s="70"/>
      <c r="C60" s="71">
        <f>C44+C53-C59</f>
        <v>2008933</v>
      </c>
      <c r="D60" s="23"/>
      <c r="E60" s="94"/>
      <c r="F60" s="95"/>
      <c r="G60" s="96"/>
      <c r="Q60" s="5"/>
      <c r="R60" s="5"/>
      <c r="S60" s="5"/>
      <c r="T60" s="5"/>
    </row>
    <row r="61" spans="1:25" ht="13.5" thickBot="1">
      <c r="A61" s="97" t="s">
        <v>117</v>
      </c>
      <c r="B61" s="98"/>
      <c r="C61" s="99">
        <f>C22+C37+C60</f>
        <v>14097763</v>
      </c>
      <c r="D61" s="23"/>
      <c r="E61" s="100" t="s">
        <v>118</v>
      </c>
      <c r="F61" s="98"/>
      <c r="G61" s="101">
        <f>G15+G21+G29</f>
        <v>13837730</v>
      </c>
    </row>
    <row r="62" spans="1:25">
      <c r="B62" s="73"/>
    </row>
    <row r="63" spans="1:25">
      <c r="A63" s="7" t="s">
        <v>119</v>
      </c>
    </row>
  </sheetData>
  <sheetProtection password="EA98" sheet="1" selectLockedCells="1"/>
  <mergeCells count="3">
    <mergeCell ref="H4:H9"/>
    <mergeCell ref="H11:H16"/>
    <mergeCell ref="H18:H23"/>
  </mergeCells>
  <dataValidations count="3">
    <dataValidation type="whole" allowBlank="1" showInputMessage="1" showErrorMessage="1" errorTitle="ERRORE NEL DATO IMMESSO" error="INSERIRE SOLO NUMERI INTERI" sqref="C17:C18 C55:C56 C32:C33">
      <formula1>0</formula1>
      <formula2>999999999999</formula2>
    </dataValidation>
    <dataValidation type="whole" allowBlank="1" showInputMessage="1" showErrorMessage="1" errorTitle="ERRORE NEL DATO IMMESSO" error="INSERIRE SOLO NUMERI INTERI" sqref="C22 C65033 C44 C65051 G65041 C65042:C65043 C65061:C65062 G65062 G14:G15 G65029:G65030 G20:G21 G65034:G65035 G65044:G65059 C29 C37 C53 C60 G28:G54">
      <formula1>-999999999999</formula1>
      <formula2>999999999999</formula2>
    </dataValidation>
    <dataValidation type="whole" allowBlank="1" showInputMessage="1" showErrorMessage="1" errorTitle="ERRORE NEL DATO IMMESSO" error="INSERIRE SOLO NUMERI INTERI POSITIVI" sqref="C58 G65022:G65028 G7:G13 G65037:G65040 G65043 G18:G19 G65032:G65033 C65022:C65032 C65035:C65041 C65045:C65050 C65053:C65060 C20 C35 C40:C43 C31 G24:G27 C25:C28 C46:C52 C7:C15">
      <formula1>0</formula1>
      <formula2>999999999999</formula2>
    </dataValidation>
  </dataValidations>
  <printOptions horizontalCentered="1" verticalCentered="1"/>
  <pageMargins left="0" right="0" top="0.19685039370078741" bottom="0.51181102362204722" header="0.51181102362204722" footer="0.51181102362204722"/>
  <pageSetup paperSize="9" scale="68" orientation="landscape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Q376"/>
  <sheetViews>
    <sheetView topLeftCell="A4" workbookViewId="0">
      <selection activeCell="G8" sqref="G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44" customWidth="1"/>
    <col min="5" max="5" width="11" customWidth="1"/>
  </cols>
  <sheetData>
    <row r="1" spans="1:43" ht="18.75">
      <c r="A1" s="103" t="str">
        <f>[1]t1!A1:I1</f>
        <v>COMPARTO SERVIZIO SANITARIO NAZIONALE - anno 2018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</row>
    <row r="2" spans="1:4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</row>
    <row r="3" spans="1:4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</row>
    <row r="4" spans="1:4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</row>
    <row r="5" spans="1:4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</row>
    <row r="6" spans="1:4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</row>
    <row r="7" spans="1:4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</row>
    <row r="8" spans="1:43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</row>
    <row r="9" spans="1:43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</row>
    <row r="10" spans="1:43" ht="13.5" thickBot="1">
      <c r="A10" s="20" t="s">
        <v>8</v>
      </c>
      <c r="B10" s="22" t="s">
        <v>10</v>
      </c>
      <c r="C10" s="104"/>
      <c r="D10" s="20" t="s">
        <v>8</v>
      </c>
      <c r="E10" s="22" t="s">
        <v>10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</row>
    <row r="11" spans="1:43">
      <c r="A11" s="105" t="s">
        <v>120</v>
      </c>
      <c r="B11" s="106">
        <f>SUM(B12:B16)</f>
        <v>0</v>
      </c>
      <c r="C11" s="104"/>
      <c r="D11" s="105" t="s">
        <v>121</v>
      </c>
      <c r="E11" s="106">
        <f>SUM(E12:E16)</f>
        <v>643612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</row>
    <row r="12" spans="1:43">
      <c r="A12" s="107"/>
      <c r="B12" s="108"/>
      <c r="C12" s="104"/>
      <c r="D12" s="109" t="s">
        <v>122</v>
      </c>
      <c r="E12" s="110">
        <v>643612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</row>
    <row r="13" spans="1:43">
      <c r="A13" s="109"/>
      <c r="B13" s="110"/>
      <c r="C13" s="104"/>
      <c r="D13" s="109"/>
      <c r="E13" s="110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</row>
    <row r="14" spans="1:43">
      <c r="A14" s="109"/>
      <c r="B14" s="110"/>
      <c r="C14" s="104"/>
      <c r="D14" s="109"/>
      <c r="E14" s="110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</row>
    <row r="15" spans="1:43">
      <c r="A15" s="109"/>
      <c r="B15" s="110"/>
      <c r="C15" s="104"/>
      <c r="D15" s="109"/>
      <c r="E15" s="110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</row>
    <row r="16" spans="1:43">
      <c r="A16" s="111"/>
      <c r="B16" s="110"/>
      <c r="C16" s="104"/>
      <c r="D16" s="109"/>
      <c r="E16" s="110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</row>
    <row r="17" spans="1:43">
      <c r="A17" s="112" t="s">
        <v>123</v>
      </c>
      <c r="B17" s="113">
        <f>SUM(B18:B22)</f>
        <v>0</v>
      </c>
      <c r="C17" s="104"/>
      <c r="D17" s="114" t="s">
        <v>124</v>
      </c>
      <c r="E17" s="115">
        <f>SUM(E18:E22)</f>
        <v>760000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</row>
    <row r="18" spans="1:43">
      <c r="A18" s="107"/>
      <c r="B18" s="108"/>
      <c r="C18" s="104"/>
      <c r="D18" s="116" t="s">
        <v>125</v>
      </c>
      <c r="E18" s="110">
        <v>760000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</row>
    <row r="19" spans="1:43">
      <c r="A19" s="109"/>
      <c r="B19" s="110"/>
      <c r="C19" s="104"/>
      <c r="D19" s="109"/>
      <c r="E19" s="110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</row>
    <row r="20" spans="1:43">
      <c r="A20" s="109"/>
      <c r="B20" s="110"/>
      <c r="C20" s="104"/>
      <c r="D20" s="109"/>
      <c r="E20" s="110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</row>
    <row r="21" spans="1:43">
      <c r="A21" s="109"/>
      <c r="B21" s="110"/>
      <c r="C21" s="104"/>
      <c r="D21" s="109"/>
      <c r="E21" s="110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</row>
    <row r="22" spans="1:43" ht="13.5" thickBot="1">
      <c r="A22" s="109"/>
      <c r="B22" s="110"/>
      <c r="C22" s="104"/>
      <c r="D22" s="117"/>
      <c r="E22" s="11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</row>
    <row r="23" spans="1:43">
      <c r="A23" s="114" t="s">
        <v>126</v>
      </c>
      <c r="B23" s="115">
        <f>SUM(B24:B28)</f>
        <v>0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</row>
    <row r="24" spans="1:43">
      <c r="A24" s="107"/>
      <c r="B24" s="108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</row>
    <row r="25" spans="1:43">
      <c r="A25" s="109"/>
      <c r="B25" s="110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</row>
    <row r="26" spans="1:43">
      <c r="A26" s="109"/>
      <c r="B26" s="110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</row>
    <row r="27" spans="1:43">
      <c r="A27" s="109"/>
      <c r="B27" s="110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</row>
    <row r="28" spans="1:43">
      <c r="A28" s="109"/>
      <c r="B28" s="110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</row>
    <row r="29" spans="1:43">
      <c r="A29" s="114" t="s">
        <v>127</v>
      </c>
      <c r="B29" s="115">
        <f>SUM(B30:B33)</f>
        <v>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</row>
    <row r="30" spans="1:43">
      <c r="A30" s="109"/>
      <c r="B30" s="110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</row>
    <row r="31" spans="1:43">
      <c r="A31" s="109"/>
      <c r="B31" s="110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</row>
    <row r="32" spans="1:43">
      <c r="A32" s="109"/>
      <c r="B32" s="110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</row>
    <row r="33" spans="1:43">
      <c r="A33" s="109"/>
      <c r="B33" s="11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</row>
    <row r="34" spans="1:43">
      <c r="A34" s="114" t="s">
        <v>128</v>
      </c>
      <c r="B34" s="115">
        <f>SUM(B35:B38)</f>
        <v>0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>
      <c r="A35" s="109"/>
      <c r="B35" s="11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</row>
    <row r="36" spans="1:43">
      <c r="A36" s="109"/>
      <c r="B36" s="110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</row>
    <row r="37" spans="1:43">
      <c r="A37" s="109"/>
      <c r="B37" s="110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</row>
    <row r="38" spans="1:43" ht="13.5" thickBot="1">
      <c r="A38" s="117"/>
      <c r="B38" s="118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</row>
    <row r="39" spans="1:43" ht="13.5" thickBo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</row>
    <row r="40" spans="1:43" ht="13.5" thickBot="1">
      <c r="A40" s="119" t="s">
        <v>8</v>
      </c>
      <c r="B40" s="120" t="s">
        <v>10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</row>
    <row r="41" spans="1:43">
      <c r="A41" s="105" t="s">
        <v>11</v>
      </c>
      <c r="B41" s="106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</row>
    <row r="42" spans="1:43">
      <c r="A42" s="121" t="s">
        <v>129</v>
      </c>
      <c r="B42" s="115">
        <f>SUM(B43:B46)</f>
        <v>619433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</row>
    <row r="43" spans="1:43">
      <c r="A43" s="109" t="s">
        <v>130</v>
      </c>
      <c r="B43" s="122">
        <v>589000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</row>
    <row r="44" spans="1:43">
      <c r="A44" s="109" t="s">
        <v>131</v>
      </c>
      <c r="B44" s="122">
        <v>30433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</row>
    <row r="45" spans="1:43">
      <c r="A45" s="109"/>
      <c r="B45" s="122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</row>
    <row r="46" spans="1:43" ht="13.5" thickBot="1">
      <c r="A46" s="117"/>
      <c r="B46" s="12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</row>
    <row r="47" spans="1:43">
      <c r="A47" s="105" t="s">
        <v>56</v>
      </c>
      <c r="B47" s="106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</row>
    <row r="48" spans="1:43">
      <c r="A48" s="121" t="s">
        <v>129</v>
      </c>
      <c r="B48" s="115">
        <f>SUM(B49:B52)</f>
        <v>0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</row>
    <row r="49" spans="1:43">
      <c r="A49" s="109"/>
      <c r="B49" s="110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</row>
    <row r="50" spans="1:43">
      <c r="A50" s="109"/>
      <c r="B50" s="110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</row>
    <row r="51" spans="1:43">
      <c r="A51" s="109"/>
      <c r="B51" s="110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</row>
    <row r="52" spans="1:43" ht="13.5" thickBot="1">
      <c r="A52" s="117"/>
      <c r="B52" s="118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</row>
    <row r="53" spans="1:43">
      <c r="A53" s="112" t="s">
        <v>72</v>
      </c>
      <c r="B53" s="11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</row>
    <row r="54" spans="1:43">
      <c r="A54" s="121" t="s">
        <v>129</v>
      </c>
      <c r="B54" s="115">
        <f>SUM(B55:B58)</f>
        <v>3549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</row>
    <row r="55" spans="1:43">
      <c r="A55" s="109" t="s">
        <v>131</v>
      </c>
      <c r="B55" s="110">
        <v>3549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</row>
    <row r="56" spans="1:43">
      <c r="A56" s="109"/>
      <c r="B56" s="110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</row>
    <row r="57" spans="1:43">
      <c r="A57" s="109"/>
      <c r="B57" s="110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</row>
    <row r="58" spans="1:43" ht="13.5" thickBot="1">
      <c r="A58" s="117"/>
      <c r="B58" s="118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</row>
    <row r="59" spans="1:43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</row>
    <row r="60" spans="1:43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</row>
    <row r="61" spans="1:43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</row>
    <row r="62" spans="1:43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</row>
    <row r="63" spans="1:43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</row>
    <row r="64" spans="1:43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</row>
    <row r="65" spans="1:43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</row>
    <row r="66" spans="1:43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</row>
    <row r="67" spans="1:43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</row>
    <row r="68" spans="1:43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</row>
    <row r="69" spans="1:43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</row>
    <row r="70" spans="1:43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</row>
    <row r="71" spans="1:43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</row>
    <row r="72" spans="1:43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</row>
    <row r="73" spans="1:43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</row>
    <row r="74" spans="1:43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</row>
    <row r="75" spans="1:43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</row>
    <row r="76" spans="1:43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</row>
    <row r="77" spans="1:43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</row>
    <row r="78" spans="1:43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</row>
    <row r="79" spans="1:43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</row>
    <row r="80" spans="1:43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</row>
    <row r="81" spans="1:43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</row>
    <row r="82" spans="1:43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</row>
    <row r="83" spans="1:43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</row>
    <row r="84" spans="1:43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</row>
    <row r="85" spans="1:43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</row>
    <row r="86" spans="1:43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</row>
    <row r="87" spans="1:43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</row>
    <row r="88" spans="1:43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</row>
    <row r="89" spans="1:43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</row>
    <row r="90" spans="1:43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</row>
    <row r="91" spans="1:43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</row>
    <row r="92" spans="1:43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</row>
    <row r="93" spans="1:43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</row>
    <row r="94" spans="1:43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</row>
    <row r="95" spans="1:4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</row>
    <row r="96" spans="1:4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</row>
    <row r="97" spans="1:4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</row>
    <row r="98" spans="1:4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</row>
    <row r="99" spans="1:4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</row>
    <row r="100" spans="1:4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</row>
    <row r="101" spans="1:4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</row>
    <row r="102" spans="1:4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</row>
    <row r="103" spans="1:4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</row>
    <row r="104" spans="1:4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</row>
    <row r="105" spans="1:4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</row>
    <row r="106" spans="1:4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</row>
    <row r="107" spans="1:4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</row>
    <row r="108" spans="1:4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</row>
    <row r="109" spans="1:4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</row>
    <row r="110" spans="1:4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</row>
    <row r="111" spans="1:4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</row>
    <row r="112" spans="1:4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</row>
    <row r="113" spans="1:4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</row>
    <row r="114" spans="1:4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</row>
    <row r="115" spans="1:4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</row>
    <row r="116" spans="1:43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</row>
    <row r="117" spans="1:43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</row>
    <row r="118" spans="1:43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</row>
    <row r="119" spans="1:43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</row>
    <row r="120" spans="1:43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</row>
    <row r="121" spans="1:43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</row>
    <row r="122" spans="1:43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</row>
    <row r="123" spans="1:43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</row>
    <row r="124" spans="1:43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</row>
    <row r="125" spans="1:43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</row>
    <row r="126" spans="1:43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</row>
    <row r="127" spans="1:43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</row>
    <row r="128" spans="1:43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</row>
    <row r="129" spans="1:43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</row>
    <row r="130" spans="1:43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</row>
    <row r="131" spans="1:43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</row>
    <row r="132" spans="1:43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</row>
    <row r="133" spans="1:43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</row>
    <row r="134" spans="1:43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</row>
    <row r="135" spans="1:43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</row>
    <row r="136" spans="1:43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</row>
    <row r="137" spans="1:43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</row>
    <row r="138" spans="1:43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</row>
    <row r="139" spans="1:43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</row>
    <row r="140" spans="1:43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</row>
    <row r="141" spans="1:43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</row>
    <row r="142" spans="1:43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</row>
    <row r="143" spans="1:43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</row>
    <row r="144" spans="1:43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</row>
    <row r="145" spans="1:43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</row>
    <row r="146" spans="1:43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</row>
    <row r="147" spans="1:43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</row>
    <row r="148" spans="1:43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</row>
    <row r="149" spans="1:43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</row>
    <row r="150" spans="1:43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</row>
    <row r="151" spans="1:43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</row>
    <row r="152" spans="1:43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</row>
    <row r="153" spans="1:43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</row>
    <row r="154" spans="1:43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</row>
    <row r="155" spans="1:43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</row>
    <row r="156" spans="1:43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</row>
    <row r="157" spans="1:43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</row>
    <row r="158" spans="1:43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</row>
    <row r="159" spans="1:43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</row>
    <row r="160" spans="1:43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</row>
    <row r="161" spans="1:43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</row>
    <row r="162" spans="1:43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</row>
    <row r="163" spans="1:43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</row>
    <row r="164" spans="1:43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</row>
    <row r="165" spans="1:43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</row>
    <row r="166" spans="1:43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</row>
    <row r="167" spans="1:43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</row>
    <row r="168" spans="1:43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</row>
    <row r="169" spans="1:43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</row>
    <row r="170" spans="1:43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</row>
    <row r="171" spans="1:43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</row>
    <row r="172" spans="1:43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</row>
    <row r="173" spans="1:43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</row>
    <row r="174" spans="1:43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</row>
    <row r="175" spans="1:43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</row>
    <row r="176" spans="1:43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</row>
    <row r="177" spans="1:43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</row>
    <row r="178" spans="1:43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</row>
    <row r="179" spans="1:43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</row>
    <row r="180" spans="1:43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</row>
    <row r="181" spans="1:43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</row>
    <row r="182" spans="1:43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</row>
    <row r="183" spans="1:43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</row>
    <row r="184" spans="1:43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</row>
    <row r="185" spans="1:43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</row>
    <row r="186" spans="1:4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</row>
    <row r="187" spans="1:43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</row>
    <row r="188" spans="1:43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</row>
    <row r="189" spans="1:43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</row>
    <row r="190" spans="1:43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</row>
    <row r="191" spans="1:43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</row>
    <row r="192" spans="1:43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</row>
    <row r="193" spans="1:43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</row>
    <row r="194" spans="1:43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</row>
    <row r="195" spans="1:43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</row>
    <row r="196" spans="1:43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</row>
    <row r="197" spans="1:43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</row>
    <row r="198" spans="1:4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</row>
    <row r="199" spans="1:4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</row>
    <row r="200" spans="1:43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</row>
    <row r="201" spans="1:43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</row>
    <row r="202" spans="1:43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</row>
    <row r="203" spans="1:43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</row>
    <row r="204" spans="1:43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</row>
    <row r="205" spans="1:43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</row>
    <row r="206" spans="1:43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</row>
    <row r="207" spans="1:43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</row>
    <row r="208" spans="1:43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</row>
    <row r="209" spans="1:43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</row>
    <row r="210" spans="1:43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</row>
    <row r="211" spans="1:43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</row>
    <row r="212" spans="1:43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</row>
    <row r="213" spans="1:43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</row>
    <row r="214" spans="1:43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</row>
    <row r="215" spans="1:43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</row>
    <row r="216" spans="1:43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</row>
    <row r="217" spans="1:43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</row>
    <row r="218" spans="1:43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</row>
    <row r="219" spans="1:43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</row>
    <row r="220" spans="1:43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</row>
    <row r="221" spans="1:43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</row>
    <row r="222" spans="1:43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</row>
    <row r="223" spans="1:43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</row>
    <row r="224" spans="1:43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</row>
    <row r="225" spans="1:43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</row>
    <row r="226" spans="1:43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</row>
    <row r="227" spans="1:43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</row>
    <row r="228" spans="1:43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</row>
    <row r="229" spans="1:43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</row>
    <row r="230" spans="1:43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</row>
    <row r="231" spans="1:43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</row>
    <row r="232" spans="1:43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</row>
    <row r="233" spans="1:4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</row>
    <row r="234" spans="1:43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</row>
    <row r="235" spans="1:43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</row>
    <row r="236" spans="1:43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</row>
    <row r="237" spans="1:43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</row>
    <row r="238" spans="1:43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</row>
    <row r="239" spans="1:43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</row>
    <row r="240" spans="1:43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</row>
    <row r="241" spans="1:43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</row>
    <row r="242" spans="1:43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</row>
    <row r="243" spans="1:43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</row>
    <row r="244" spans="1:43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</row>
    <row r="245" spans="1:43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</row>
    <row r="246" spans="1:43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</row>
    <row r="247" spans="1:43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</row>
    <row r="248" spans="1:43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</row>
    <row r="249" spans="1:43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</row>
    <row r="250" spans="1:43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</row>
    <row r="251" spans="1:43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</row>
    <row r="252" spans="1:43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</row>
    <row r="253" spans="1:43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</row>
    <row r="254" spans="1:43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</row>
    <row r="255" spans="1:43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</row>
    <row r="256" spans="1:43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</row>
    <row r="257" spans="1:43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</row>
    <row r="258" spans="1:43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</row>
    <row r="259" spans="1:43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</row>
    <row r="260" spans="1:43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</row>
    <row r="261" spans="1:43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</row>
    <row r="262" spans="1:43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</row>
    <row r="263" spans="1:43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</row>
    <row r="264" spans="1:43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</row>
    <row r="265" spans="1:43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</row>
    <row r="266" spans="1:43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</row>
    <row r="267" spans="1:43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</row>
    <row r="268" spans="1:43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</row>
    <row r="269" spans="1:43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</row>
    <row r="270" spans="1:43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</row>
    <row r="271" spans="1:43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</row>
    <row r="272" spans="1:43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</row>
    <row r="273" spans="1:43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</row>
    <row r="274" spans="1:43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</row>
    <row r="275" spans="1:43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</row>
    <row r="276" spans="1:43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</row>
    <row r="277" spans="1:43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</row>
    <row r="278" spans="1:43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</row>
    <row r="279" spans="1:43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</row>
    <row r="280" spans="1:43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</row>
    <row r="281" spans="1:43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</row>
    <row r="282" spans="1:43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</row>
    <row r="283" spans="1:43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</row>
    <row r="284" spans="1:43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</row>
    <row r="285" spans="1:43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</row>
    <row r="286" spans="1:43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</row>
    <row r="287" spans="1:43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</row>
    <row r="288" spans="1:43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</row>
    <row r="289" spans="1:43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</row>
    <row r="290" spans="1:43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</row>
    <row r="291" spans="1:43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</row>
    <row r="292" spans="1:43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</row>
    <row r="293" spans="1:43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</row>
    <row r="294" spans="1:43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</row>
    <row r="295" spans="1:43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</row>
    <row r="296" spans="1:43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</row>
    <row r="297" spans="1:43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</row>
    <row r="298" spans="1:43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</row>
    <row r="299" spans="1:43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</row>
    <row r="300" spans="1:43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</row>
    <row r="301" spans="1:43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</row>
    <row r="302" spans="1:43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</row>
    <row r="303" spans="1:43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</row>
    <row r="304" spans="1:43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</row>
    <row r="305" spans="1:43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</row>
    <row r="306" spans="1:43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</row>
    <row r="307" spans="1:43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</row>
    <row r="308" spans="1:43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</row>
    <row r="309" spans="1:43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</row>
    <row r="310" spans="1:43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</row>
    <row r="311" spans="1:43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</row>
    <row r="312" spans="1:43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</row>
    <row r="313" spans="1:43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</row>
    <row r="314" spans="1:43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</row>
    <row r="315" spans="1:43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</row>
    <row r="316" spans="1:43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</row>
    <row r="317" spans="1:43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</row>
    <row r="318" spans="1:43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</row>
    <row r="319" spans="1:43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</row>
    <row r="320" spans="1:43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</row>
    <row r="321" spans="1:43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</row>
    <row r="322" spans="1:43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</row>
    <row r="323" spans="1:43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</row>
    <row r="324" spans="1:43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</row>
    <row r="325" spans="1:43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</row>
    <row r="326" spans="1:43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</row>
    <row r="327" spans="1:43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</row>
    <row r="328" spans="1:43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</row>
    <row r="329" spans="1:43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</row>
    <row r="330" spans="1:43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</row>
    <row r="331" spans="1:43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</row>
    <row r="332" spans="1:43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</row>
    <row r="333" spans="1:43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</row>
    <row r="334" spans="1:43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</row>
    <row r="335" spans="1:43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</row>
    <row r="336" spans="1:43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</row>
    <row r="337" spans="1:43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</row>
    <row r="338" spans="1:43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</row>
    <row r="339" spans="1:43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</row>
    <row r="340" spans="1:43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</row>
    <row r="341" spans="1:43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</row>
    <row r="342" spans="1:43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</row>
    <row r="343" spans="1:43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</row>
    <row r="344" spans="1:43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</row>
    <row r="345" spans="1:43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</row>
    <row r="346" spans="1:43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</row>
    <row r="347" spans="1:43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</row>
    <row r="348" spans="1:43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</row>
    <row r="349" spans="1:43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</row>
    <row r="350" spans="1:43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</row>
    <row r="351" spans="1:43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</row>
    <row r="352" spans="1:43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</row>
    <row r="353" spans="1:43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</row>
    <row r="354" spans="1:43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</row>
    <row r="355" spans="1:43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</row>
    <row r="356" spans="1:43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</row>
    <row r="357" spans="1:43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</row>
    <row r="358" spans="1:43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</row>
    <row r="359" spans="1:43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</row>
    <row r="360" spans="1:43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</row>
    <row r="361" spans="1:43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</row>
    <row r="362" spans="1:43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</row>
    <row r="363" spans="1:43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</row>
    <row r="364" spans="1:43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</row>
    <row r="365" spans="1:43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</row>
    <row r="366" spans="1:43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</row>
    <row r="367" spans="1:43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</row>
    <row r="368" spans="1:43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</row>
    <row r="369" spans="1:43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</row>
    <row r="370" spans="1:43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</row>
    <row r="371" spans="1:43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</row>
    <row r="372" spans="1:43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</row>
    <row r="373" spans="1:43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</row>
    <row r="374" spans="1:43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</row>
    <row r="375" spans="1:43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</row>
    <row r="376" spans="1:43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</row>
  </sheetData>
  <sheetProtection password="EA98" sheet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63"/>
  <dimension ref="A1:AD66"/>
  <sheetViews>
    <sheetView showGridLines="0" topLeftCell="A10" workbookViewId="0">
      <selection activeCell="G8" sqref="G8"/>
    </sheetView>
  </sheetViews>
  <sheetFormatPr defaultColWidth="0" defaultRowHeight="11.25"/>
  <cols>
    <col min="1" max="1" width="56.28515625" style="7" customWidth="1"/>
    <col min="2" max="2" width="9.5703125" style="126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0" width="10" style="7" customWidth="1"/>
    <col min="11" max="20" width="10" style="7" hidden="1" customWidth="1"/>
    <col min="21" max="21" width="3.140625" style="7" hidden="1" customWidth="1"/>
    <col min="22" max="25" width="10" style="7" hidden="1" customWidth="1"/>
    <col min="26" max="254" width="10" style="7" customWidth="1"/>
    <col min="255" max="255" width="53.28515625" style="7" customWidth="1"/>
    <col min="256" max="16384" width="0" style="7" hidden="1"/>
  </cols>
  <sheetData>
    <row r="1" spans="1:30" ht="87" customHeight="1">
      <c r="A1" s="1" t="str">
        <f>[1]t1!$A$1</f>
        <v>COMPARTO SERVIZIO SANITARIO NAZIONALE - anno 2018</v>
      </c>
      <c r="B1" s="1"/>
      <c r="C1" s="1"/>
      <c r="D1" s="1"/>
      <c r="E1" s="1"/>
      <c r="F1" s="2"/>
      <c r="G1" s="3"/>
      <c r="H1" s="124" t="s">
        <v>132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AB1" s="8" t="str">
        <f>IF(C64=G64,"OK",IF(C64&lt;G64,"ERRORE GRAVE","Sono presenti importi ancora da pagare riferiti alla competenza "&amp;[1]t1!L1))</f>
        <v>Sono presenti importi ancora da pagare riferiti alla competenza 2018</v>
      </c>
      <c r="AD1" s="8"/>
    </row>
    <row r="2" spans="1:30" ht="42" customHeight="1" thickBot="1">
      <c r="B2" s="7"/>
      <c r="E2" s="10"/>
      <c r="F2" s="10"/>
      <c r="G2" s="10"/>
      <c r="H2" s="5"/>
      <c r="I2" s="5"/>
      <c r="J2" s="5"/>
      <c r="K2" s="5"/>
      <c r="L2" s="5"/>
    </row>
    <row r="3" spans="1:30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9"/>
      <c r="J3" s="19"/>
      <c r="K3" s="19"/>
      <c r="L3" s="19"/>
      <c r="M3" s="5"/>
      <c r="N3" s="19"/>
      <c r="O3" s="19"/>
      <c r="P3" s="19"/>
      <c r="Q3" s="19"/>
      <c r="R3" s="19"/>
      <c r="S3" s="19"/>
    </row>
    <row r="4" spans="1:30" ht="15" customHeight="1">
      <c r="A4" s="20" t="s">
        <v>8</v>
      </c>
      <c r="B4" s="21" t="s">
        <v>9</v>
      </c>
      <c r="C4" s="22" t="s">
        <v>10</v>
      </c>
      <c r="D4" s="23"/>
      <c r="E4" s="20" t="s">
        <v>8</v>
      </c>
      <c r="F4" s="24" t="s">
        <v>9</v>
      </c>
      <c r="G4" s="25" t="s">
        <v>10</v>
      </c>
      <c r="H4" s="26" t="str">
        <f>IF(AND(C64=0,ISBLANK('SICI(2)'!E17),ISBLANK('SICI(2)'!E19),ISBLANK('SICI(2)'!E21)),"OK",IF(AND(C64&gt;0,ISBLANK('SICI(2)'!E17),ISBLANK('SICI(2)'!E19),ISBLANK('SICI(2)'!E21)),"Attenzione: inserire le voci di costituzione del fondo unicamente in presenza di certificazione dello stesso !!!","OK"))</f>
        <v>OK</v>
      </c>
      <c r="I4" s="19"/>
      <c r="J4" s="19"/>
      <c r="K4" s="19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30" ht="15" customHeight="1">
      <c r="A5" s="29" t="s">
        <v>133</v>
      </c>
      <c r="B5" s="32"/>
      <c r="C5" s="33"/>
      <c r="D5" s="23"/>
      <c r="E5" s="29" t="s">
        <v>133</v>
      </c>
      <c r="F5" s="32"/>
      <c r="G5" s="33"/>
      <c r="H5" s="34"/>
      <c r="I5" s="19"/>
      <c r="J5" s="19"/>
      <c r="Q5" s="35" t="s">
        <v>13</v>
      </c>
      <c r="R5" s="36"/>
      <c r="S5" s="37"/>
      <c r="T5" s="37"/>
      <c r="U5" s="125"/>
      <c r="V5" s="35" t="s">
        <v>14</v>
      </c>
      <c r="W5" s="36"/>
      <c r="X5" s="37"/>
      <c r="Y5" s="37"/>
    </row>
    <row r="6" spans="1:30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9"/>
      <c r="J6" s="19"/>
      <c r="Q6" s="42" t="s">
        <v>17</v>
      </c>
      <c r="R6" s="42" t="s">
        <v>18</v>
      </c>
      <c r="S6" s="42" t="s">
        <v>19</v>
      </c>
      <c r="T6" s="42" t="s">
        <v>20</v>
      </c>
      <c r="U6" s="125"/>
      <c r="V6" s="42" t="s">
        <v>17</v>
      </c>
      <c r="W6" s="42" t="s">
        <v>18</v>
      </c>
      <c r="X6" s="42" t="s">
        <v>19</v>
      </c>
      <c r="Y6" s="42" t="s">
        <v>20</v>
      </c>
    </row>
    <row r="7" spans="1:30" ht="15" customHeight="1">
      <c r="A7" s="43" t="s">
        <v>134</v>
      </c>
      <c r="B7" s="24" t="s">
        <v>135</v>
      </c>
      <c r="C7" s="89">
        <v>824302</v>
      </c>
      <c r="D7" s="23"/>
      <c r="E7" s="43" t="s">
        <v>27</v>
      </c>
      <c r="F7" s="24" t="s">
        <v>28</v>
      </c>
      <c r="G7" s="44">
        <v>516166</v>
      </c>
      <c r="H7" s="34"/>
      <c r="I7" s="19"/>
      <c r="J7" s="19"/>
      <c r="Q7" s="45">
        <v>20</v>
      </c>
      <c r="R7" s="45">
        <v>7</v>
      </c>
      <c r="S7" s="46" t="str">
        <f>B7</f>
        <v>F09A</v>
      </c>
      <c r="T7" s="47">
        <f>ROUND(C7,0)</f>
        <v>824302</v>
      </c>
      <c r="U7" s="126"/>
      <c r="V7" s="45">
        <v>20</v>
      </c>
      <c r="W7" s="45">
        <v>61</v>
      </c>
      <c r="X7" s="46" t="str">
        <f t="shared" ref="X7:X12" si="0">F7</f>
        <v>U265</v>
      </c>
      <c r="Y7" s="47">
        <f t="shared" ref="Y7:Y12" si="1">ROUND(G7,0)</f>
        <v>516166</v>
      </c>
    </row>
    <row r="8" spans="1:30" ht="15" customHeight="1">
      <c r="A8" s="43" t="s">
        <v>136</v>
      </c>
      <c r="B8" s="24" t="s">
        <v>137</v>
      </c>
      <c r="C8" s="89">
        <v>23930</v>
      </c>
      <c r="D8" s="23"/>
      <c r="E8" s="43" t="s">
        <v>31</v>
      </c>
      <c r="F8" s="24" t="s">
        <v>32</v>
      </c>
      <c r="G8" s="44">
        <v>244351</v>
      </c>
      <c r="H8" s="34"/>
      <c r="I8" s="19"/>
      <c r="J8" s="19"/>
      <c r="Q8" s="45">
        <v>20</v>
      </c>
      <c r="R8" s="45">
        <v>7</v>
      </c>
      <c r="S8" s="46" t="str">
        <f t="shared" ref="S8:S14" si="2">B8</f>
        <v>F73G</v>
      </c>
      <c r="T8" s="47">
        <f t="shared" ref="T8:T14" si="3">ROUND(C8,0)</f>
        <v>23930</v>
      </c>
      <c r="U8" s="126"/>
      <c r="V8" s="45">
        <v>20</v>
      </c>
      <c r="W8" s="45">
        <v>61</v>
      </c>
      <c r="X8" s="46" t="str">
        <f t="shared" si="0"/>
        <v>U45A</v>
      </c>
      <c r="Y8" s="47">
        <f t="shared" si="1"/>
        <v>244351</v>
      </c>
    </row>
    <row r="9" spans="1:30" ht="15" customHeight="1" thickBot="1">
      <c r="A9" s="43" t="s">
        <v>138</v>
      </c>
      <c r="B9" s="24" t="s">
        <v>139</v>
      </c>
      <c r="C9" s="89">
        <v>0</v>
      </c>
      <c r="D9" s="23"/>
      <c r="E9" s="43" t="s">
        <v>35</v>
      </c>
      <c r="F9" s="24" t="s">
        <v>36</v>
      </c>
      <c r="G9" s="44">
        <v>7281</v>
      </c>
      <c r="H9" s="50"/>
      <c r="I9" s="19"/>
      <c r="J9" s="19"/>
      <c r="Q9" s="45">
        <v>20</v>
      </c>
      <c r="R9" s="45">
        <v>7</v>
      </c>
      <c r="S9" s="46" t="str">
        <f t="shared" si="2"/>
        <v>F965</v>
      </c>
      <c r="T9" s="47">
        <f t="shared" si="3"/>
        <v>0</v>
      </c>
      <c r="U9" s="126"/>
      <c r="V9" s="45">
        <v>20</v>
      </c>
      <c r="W9" s="45">
        <v>61</v>
      </c>
      <c r="X9" s="46" t="str">
        <f t="shared" si="0"/>
        <v>U58A</v>
      </c>
      <c r="Y9" s="47">
        <f t="shared" si="1"/>
        <v>7281</v>
      </c>
    </row>
    <row r="10" spans="1:30" ht="15" customHeight="1" thickBot="1">
      <c r="A10" s="43" t="s">
        <v>38</v>
      </c>
      <c r="B10" s="24" t="s">
        <v>39</v>
      </c>
      <c r="C10" s="89">
        <v>0</v>
      </c>
      <c r="D10" s="23"/>
      <c r="E10" s="43" t="s">
        <v>40</v>
      </c>
      <c r="F10" s="24" t="s">
        <v>41</v>
      </c>
      <c r="G10" s="44">
        <v>10329</v>
      </c>
      <c r="H10" s="51" t="s">
        <v>37</v>
      </c>
      <c r="I10" s="19"/>
      <c r="J10" s="19"/>
      <c r="Q10" s="45">
        <v>20</v>
      </c>
      <c r="R10" s="45">
        <v>7</v>
      </c>
      <c r="S10" s="46" t="str">
        <f t="shared" si="2"/>
        <v>F948</v>
      </c>
      <c r="T10" s="47">
        <f t="shared" si="3"/>
        <v>0</v>
      </c>
      <c r="U10" s="126"/>
      <c r="V10" s="45">
        <v>20</v>
      </c>
      <c r="W10" s="45">
        <v>61</v>
      </c>
      <c r="X10" s="46" t="str">
        <f t="shared" si="0"/>
        <v>U267</v>
      </c>
      <c r="Y10" s="47">
        <f t="shared" si="1"/>
        <v>10329</v>
      </c>
    </row>
    <row r="11" spans="1:30" ht="15" customHeight="1">
      <c r="A11" s="43" t="s">
        <v>140</v>
      </c>
      <c r="B11" s="24" t="s">
        <v>141</v>
      </c>
      <c r="C11" s="89">
        <v>0</v>
      </c>
      <c r="D11" s="23"/>
      <c r="E11" s="43" t="s">
        <v>44</v>
      </c>
      <c r="F11" s="24" t="s">
        <v>45</v>
      </c>
      <c r="G11" s="44">
        <v>99377</v>
      </c>
      <c r="H11" s="26" t="str">
        <f>IF(OR(AND(C64=0,G64=0),C64&lt;&gt;G64),"OK","Attenzione: le risorse del fondo coincidono esattamente con i relativi impeghi, è necessario giustificare")</f>
        <v>OK</v>
      </c>
      <c r="I11" s="19"/>
      <c r="J11" s="19"/>
      <c r="Q11" s="45">
        <v>20</v>
      </c>
      <c r="R11" s="45">
        <v>7</v>
      </c>
      <c r="S11" s="46" t="str">
        <f t="shared" si="2"/>
        <v>F967</v>
      </c>
      <c r="T11" s="47">
        <f t="shared" si="3"/>
        <v>0</v>
      </c>
      <c r="U11" s="126"/>
      <c r="V11" s="45">
        <v>20</v>
      </c>
      <c r="W11" s="45">
        <v>61</v>
      </c>
      <c r="X11" s="46" t="str">
        <f t="shared" si="0"/>
        <v>U268</v>
      </c>
      <c r="Y11" s="47">
        <f t="shared" si="1"/>
        <v>99377</v>
      </c>
    </row>
    <row r="12" spans="1:30" ht="15" customHeight="1">
      <c r="A12" s="43" t="s">
        <v>142</v>
      </c>
      <c r="B12" s="24" t="s">
        <v>143</v>
      </c>
      <c r="C12" s="89">
        <v>65951</v>
      </c>
      <c r="D12" s="23"/>
      <c r="E12" s="43" t="s">
        <v>48</v>
      </c>
      <c r="F12" s="24" t="s">
        <v>49</v>
      </c>
      <c r="G12" s="53">
        <f>'t15(2)_Dett'!E11</f>
        <v>134454</v>
      </c>
      <c r="H12" s="34"/>
      <c r="I12" s="19"/>
      <c r="J12" s="19"/>
      <c r="Q12" s="45">
        <v>20</v>
      </c>
      <c r="R12" s="45">
        <v>7</v>
      </c>
      <c r="S12" s="46" t="str">
        <f t="shared" si="2"/>
        <v>F968</v>
      </c>
      <c r="T12" s="47">
        <f t="shared" si="3"/>
        <v>65951</v>
      </c>
      <c r="U12" s="126"/>
      <c r="V12" s="45">
        <v>20</v>
      </c>
      <c r="W12" s="45">
        <v>61</v>
      </c>
      <c r="X12" s="46" t="str">
        <f t="shared" si="0"/>
        <v>U269</v>
      </c>
      <c r="Y12" s="47">
        <f t="shared" si="1"/>
        <v>134454</v>
      </c>
    </row>
    <row r="13" spans="1:30" ht="15" customHeight="1" thickBot="1">
      <c r="A13" s="43" t="s">
        <v>46</v>
      </c>
      <c r="B13" s="24" t="s">
        <v>47</v>
      </c>
      <c r="C13" s="89">
        <v>269831</v>
      </c>
      <c r="D13" s="23"/>
      <c r="E13" s="54" t="s">
        <v>52</v>
      </c>
      <c r="F13" s="127"/>
      <c r="G13" s="56">
        <f>SUM(G7:G12)</f>
        <v>1011958</v>
      </c>
      <c r="H13" s="34"/>
      <c r="I13" s="19"/>
      <c r="J13" s="19"/>
      <c r="Q13" s="45">
        <v>20</v>
      </c>
      <c r="R13" s="45">
        <v>7</v>
      </c>
      <c r="S13" s="46" t="str">
        <f t="shared" si="2"/>
        <v>F951</v>
      </c>
      <c r="T13" s="47">
        <f t="shared" si="3"/>
        <v>269831</v>
      </c>
      <c r="U13" s="126"/>
      <c r="V13" s="73"/>
      <c r="W13" s="73"/>
      <c r="X13" s="73"/>
      <c r="Y13" s="73"/>
    </row>
    <row r="14" spans="1:30" ht="15" customHeight="1" thickBot="1">
      <c r="A14" s="43" t="s">
        <v>50</v>
      </c>
      <c r="B14" s="24" t="s">
        <v>51</v>
      </c>
      <c r="C14" s="53">
        <f>'t15(2)_Dett'!B11</f>
        <v>30433</v>
      </c>
      <c r="D14" s="23"/>
      <c r="E14" s="61" t="s">
        <v>54</v>
      </c>
      <c r="F14" s="60"/>
      <c r="G14" s="62">
        <f>G13</f>
        <v>1011958</v>
      </c>
      <c r="H14" s="34"/>
      <c r="I14" s="57"/>
      <c r="J14" s="57"/>
      <c r="Q14" s="45">
        <v>20</v>
      </c>
      <c r="R14" s="45">
        <v>7</v>
      </c>
      <c r="S14" s="46" t="str">
        <f t="shared" si="2"/>
        <v>F996</v>
      </c>
      <c r="T14" s="47">
        <f t="shared" si="3"/>
        <v>30433</v>
      </c>
      <c r="U14" s="126"/>
      <c r="V14" s="73"/>
      <c r="W14" s="73"/>
      <c r="X14" s="73"/>
      <c r="Y14" s="73"/>
    </row>
    <row r="15" spans="1:30" ht="15" customHeight="1" thickBot="1">
      <c r="A15" s="128" t="s">
        <v>53</v>
      </c>
      <c r="B15" s="60"/>
      <c r="C15" s="56">
        <f>SUM(C7:C14)</f>
        <v>1214447</v>
      </c>
      <c r="D15" s="23"/>
      <c r="E15" s="63" t="s">
        <v>56</v>
      </c>
      <c r="F15" s="64"/>
      <c r="G15" s="65"/>
      <c r="H15" s="34"/>
      <c r="I15" s="57"/>
      <c r="J15" s="57"/>
      <c r="Q15" s="45"/>
      <c r="R15" s="45"/>
      <c r="S15" s="46"/>
      <c r="T15" s="47"/>
      <c r="U15" s="126"/>
      <c r="V15" s="73"/>
      <c r="W15" s="73"/>
      <c r="X15" s="73"/>
      <c r="Y15" s="73"/>
    </row>
    <row r="16" spans="1:30" ht="15" customHeight="1" thickBot="1">
      <c r="A16" s="38" t="s">
        <v>55</v>
      </c>
      <c r="B16" s="39"/>
      <c r="C16" s="40"/>
      <c r="D16" s="23"/>
      <c r="E16" s="41" t="s">
        <v>16</v>
      </c>
      <c r="F16" s="39"/>
      <c r="G16" s="40"/>
      <c r="H16" s="50"/>
      <c r="I16" s="57"/>
      <c r="J16" s="57"/>
      <c r="Q16" s="45"/>
      <c r="R16" s="45"/>
      <c r="S16" s="46"/>
      <c r="T16" s="47"/>
      <c r="U16" s="126"/>
      <c r="V16" s="73"/>
      <c r="W16" s="73"/>
      <c r="X16" s="73"/>
      <c r="Y16" s="73"/>
    </row>
    <row r="17" spans="1:25" ht="15" customHeight="1" thickBot="1">
      <c r="A17" s="43" t="s">
        <v>57</v>
      </c>
      <c r="B17" s="24" t="s">
        <v>58</v>
      </c>
      <c r="C17" s="44">
        <v>23640</v>
      </c>
      <c r="D17" s="23"/>
      <c r="E17" s="43" t="s">
        <v>62</v>
      </c>
      <c r="F17" s="21" t="s">
        <v>63</v>
      </c>
      <c r="G17" s="44">
        <v>7361</v>
      </c>
      <c r="H17" s="51" t="s">
        <v>59</v>
      </c>
      <c r="I17" s="57"/>
      <c r="J17" s="57"/>
      <c r="Q17" s="45">
        <v>20</v>
      </c>
      <c r="R17" s="45">
        <v>81</v>
      </c>
      <c r="S17" s="46" t="str">
        <f>B17</f>
        <v>F27I</v>
      </c>
      <c r="T17" s="47">
        <f>ROUND(C17,0)</f>
        <v>23640</v>
      </c>
      <c r="U17" s="126"/>
      <c r="V17" s="45">
        <v>36</v>
      </c>
      <c r="W17" s="45">
        <v>61</v>
      </c>
      <c r="X17" s="46" t="str">
        <f>F17</f>
        <v>U273</v>
      </c>
      <c r="Y17" s="47">
        <f>ROUND(G17,0)</f>
        <v>7361</v>
      </c>
    </row>
    <row r="18" spans="1:25" ht="15" customHeight="1">
      <c r="A18" s="43" t="s">
        <v>60</v>
      </c>
      <c r="B18" s="24" t="s">
        <v>61</v>
      </c>
      <c r="C18" s="44"/>
      <c r="D18" s="23"/>
      <c r="E18" s="43" t="s">
        <v>66</v>
      </c>
      <c r="F18" s="21" t="s">
        <v>67</v>
      </c>
      <c r="G18" s="44">
        <v>37062</v>
      </c>
      <c r="H18" s="26" t="str">
        <f>IF(C64=0,"OK",IF(AND(C14/C64&lt;0.1,C29/C64&lt;0.1,C45/C64&lt;0.1,C54/C64&lt;0.1),"OK","Attenzione: la voce altre risorse fisse e/o la voce altre risorse variabili risulta maggiore del 10% del fondo, è necessario giustificare"))</f>
        <v>OK</v>
      </c>
      <c r="I18" s="57"/>
      <c r="J18" s="57"/>
      <c r="Q18" s="45">
        <v>20</v>
      </c>
      <c r="R18" s="45">
        <v>81</v>
      </c>
      <c r="S18" s="46" t="str">
        <f>B18</f>
        <v>F00P</v>
      </c>
      <c r="T18" s="47">
        <f>ROUND(C18,0)</f>
        <v>0</v>
      </c>
      <c r="U18" s="126"/>
      <c r="V18" s="45">
        <v>36</v>
      </c>
      <c r="W18" s="45">
        <v>61</v>
      </c>
      <c r="X18" s="46" t="str">
        <f>F18</f>
        <v>U274</v>
      </c>
      <c r="Y18" s="47">
        <f>ROUND(G18,0)</f>
        <v>37062</v>
      </c>
    </row>
    <row r="19" spans="1:25" ht="15" customHeight="1" thickBot="1">
      <c r="A19" s="43" t="s">
        <v>64</v>
      </c>
      <c r="B19" s="24" t="s">
        <v>65</v>
      </c>
      <c r="C19" s="44"/>
      <c r="D19" s="23"/>
      <c r="E19" s="54" t="s">
        <v>144</v>
      </c>
      <c r="F19" s="127"/>
      <c r="G19" s="56">
        <f>SUM(G17:G18)</f>
        <v>44423</v>
      </c>
      <c r="H19" s="67"/>
      <c r="I19" s="57"/>
      <c r="J19" s="57"/>
      <c r="Q19" s="45">
        <v>20</v>
      </c>
      <c r="R19" s="45">
        <v>81</v>
      </c>
      <c r="S19" s="46" t="str">
        <f>B19</f>
        <v>F01S</v>
      </c>
      <c r="T19" s="47">
        <f>ROUND(C19,0)</f>
        <v>0</v>
      </c>
      <c r="U19" s="126"/>
      <c r="V19" s="73"/>
      <c r="W19" s="73"/>
      <c r="X19" s="73"/>
      <c r="Y19" s="73"/>
    </row>
    <row r="20" spans="1:25" ht="15" customHeight="1" thickBot="1">
      <c r="A20" s="43" t="s">
        <v>68</v>
      </c>
      <c r="B20" s="24" t="s">
        <v>69</v>
      </c>
      <c r="C20" s="53">
        <f>'t15(2)_Dett'!B42</f>
        <v>0</v>
      </c>
      <c r="D20" s="23"/>
      <c r="E20" s="61" t="s">
        <v>71</v>
      </c>
      <c r="F20" s="70"/>
      <c r="G20" s="71">
        <f>G19</f>
        <v>44423</v>
      </c>
      <c r="H20" s="67"/>
      <c r="I20" s="57"/>
      <c r="J20" s="57"/>
      <c r="Q20" s="45">
        <v>20</v>
      </c>
      <c r="R20" s="45">
        <v>81</v>
      </c>
      <c r="S20" s="46" t="str">
        <f>B20</f>
        <v>F01P</v>
      </c>
      <c r="T20" s="47">
        <f>ROUND(C20,0)</f>
        <v>0</v>
      </c>
      <c r="U20" s="126"/>
      <c r="V20" s="73"/>
      <c r="W20" s="73"/>
      <c r="X20" s="73"/>
      <c r="Y20" s="73"/>
    </row>
    <row r="21" spans="1:25" ht="15" customHeight="1" thickBot="1">
      <c r="A21" s="128" t="s">
        <v>70</v>
      </c>
      <c r="B21" s="60"/>
      <c r="C21" s="56">
        <f>SUM(C17:C20)</f>
        <v>23640</v>
      </c>
      <c r="D21" s="23"/>
      <c r="E21" s="63" t="s">
        <v>72</v>
      </c>
      <c r="F21" s="64"/>
      <c r="G21" s="65"/>
      <c r="H21" s="67"/>
      <c r="I21" s="57"/>
      <c r="J21" s="57"/>
      <c r="Q21" s="72"/>
      <c r="R21" s="72"/>
      <c r="S21" s="73"/>
      <c r="T21" s="73"/>
      <c r="U21" s="126"/>
      <c r="V21" s="73"/>
      <c r="W21" s="73"/>
      <c r="X21" s="73"/>
      <c r="Y21" s="73"/>
    </row>
    <row r="22" spans="1:25" ht="15" customHeight="1" thickBot="1">
      <c r="A22" s="69" t="s">
        <v>54</v>
      </c>
      <c r="B22" s="70"/>
      <c r="C22" s="71">
        <f>C15-C21</f>
        <v>1190807</v>
      </c>
      <c r="D22" s="23"/>
      <c r="E22" s="41" t="s">
        <v>16</v>
      </c>
      <c r="F22" s="39"/>
      <c r="G22" s="40"/>
      <c r="H22" s="67"/>
      <c r="I22" s="57"/>
      <c r="J22" s="57"/>
      <c r="Q22" s="72"/>
      <c r="R22" s="72"/>
      <c r="S22" s="73"/>
      <c r="T22" s="73"/>
      <c r="U22" s="126"/>
      <c r="V22" s="73"/>
      <c r="W22" s="73"/>
      <c r="X22" s="73"/>
      <c r="Y22" s="73"/>
    </row>
    <row r="23" spans="1:25" ht="15" customHeight="1" thickBot="1">
      <c r="A23" s="129" t="s">
        <v>56</v>
      </c>
      <c r="B23" s="64"/>
      <c r="C23" s="65"/>
      <c r="D23" s="23"/>
      <c r="E23" s="43" t="s">
        <v>73</v>
      </c>
      <c r="F23" s="24" t="s">
        <v>74</v>
      </c>
      <c r="G23" s="44">
        <v>621562</v>
      </c>
      <c r="H23" s="74"/>
      <c r="I23" s="57"/>
      <c r="J23" s="57"/>
      <c r="Q23" s="45"/>
      <c r="R23" s="45"/>
      <c r="S23" s="46"/>
      <c r="T23" s="47"/>
      <c r="U23" s="126"/>
      <c r="V23" s="45">
        <v>2</v>
      </c>
      <c r="W23" s="45">
        <v>61</v>
      </c>
      <c r="X23" s="46" t="str">
        <f>F23</f>
        <v>U449</v>
      </c>
      <c r="Y23" s="47">
        <f>ROUND(G23,0)</f>
        <v>621562</v>
      </c>
    </row>
    <row r="24" spans="1:25" ht="15" customHeight="1">
      <c r="A24" s="38" t="s">
        <v>15</v>
      </c>
      <c r="B24" s="39"/>
      <c r="C24" s="40"/>
      <c r="D24" s="23"/>
      <c r="E24" s="43" t="s">
        <v>77</v>
      </c>
      <c r="F24" s="24" t="s">
        <v>78</v>
      </c>
      <c r="G24" s="44"/>
      <c r="H24" s="75"/>
      <c r="I24" s="57"/>
      <c r="J24" s="57"/>
      <c r="U24" s="126"/>
      <c r="V24" s="45">
        <v>2</v>
      </c>
      <c r="W24" s="45">
        <v>61</v>
      </c>
      <c r="X24" s="46" t="str">
        <f>F24</f>
        <v>U280</v>
      </c>
      <c r="Y24" s="47">
        <f>ROUND(G24,0)</f>
        <v>0</v>
      </c>
    </row>
    <row r="25" spans="1:25" ht="15" customHeight="1">
      <c r="A25" s="43" t="s">
        <v>21</v>
      </c>
      <c r="B25" s="21" t="s">
        <v>22</v>
      </c>
      <c r="C25" s="89">
        <v>79737</v>
      </c>
      <c r="D25" s="23"/>
      <c r="E25" s="43" t="s">
        <v>145</v>
      </c>
      <c r="F25" s="24" t="s">
        <v>146</v>
      </c>
      <c r="G25" s="44"/>
      <c r="H25" s="76"/>
      <c r="I25" s="19"/>
      <c r="J25" s="19"/>
      <c r="Q25" s="45">
        <v>36</v>
      </c>
      <c r="R25" s="45">
        <v>7</v>
      </c>
      <c r="S25" s="46" t="str">
        <f>B25</f>
        <v>F01A</v>
      </c>
      <c r="T25" s="47">
        <f>ROUND(C25,0)</f>
        <v>79737</v>
      </c>
      <c r="U25" s="126"/>
      <c r="V25" s="45">
        <v>2</v>
      </c>
      <c r="W25" s="45">
        <v>61</v>
      </c>
      <c r="X25" s="46" t="str">
        <f>F25</f>
        <v>U27I</v>
      </c>
      <c r="Y25" s="47">
        <f>ROUND(G25,0)</f>
        <v>0</v>
      </c>
    </row>
    <row r="26" spans="1:25" ht="15" customHeight="1">
      <c r="A26" s="43" t="s">
        <v>147</v>
      </c>
      <c r="B26" s="21" t="s">
        <v>148</v>
      </c>
      <c r="C26" s="89">
        <v>0</v>
      </c>
      <c r="D26" s="23"/>
      <c r="E26" s="43" t="s">
        <v>81</v>
      </c>
      <c r="F26" s="24" t="s">
        <v>82</v>
      </c>
      <c r="G26" s="44"/>
      <c r="H26" s="76"/>
      <c r="I26" s="19"/>
      <c r="J26" s="19"/>
      <c r="Q26" s="45">
        <v>36</v>
      </c>
      <c r="R26" s="45">
        <v>7</v>
      </c>
      <c r="S26" s="46" t="str">
        <f>B26</f>
        <v>F02I</v>
      </c>
      <c r="T26" s="47">
        <f>ROUND(C26,0)</f>
        <v>0</v>
      </c>
      <c r="U26" s="126"/>
      <c r="V26" s="45">
        <v>2</v>
      </c>
      <c r="W26" s="45">
        <v>61</v>
      </c>
      <c r="X26" s="46" t="str">
        <f>F26</f>
        <v>U582</v>
      </c>
      <c r="Y26" s="47">
        <f>ROUND(G26,0)</f>
        <v>0</v>
      </c>
    </row>
    <row r="27" spans="1:25" ht="15" customHeight="1">
      <c r="A27" s="43" t="s">
        <v>79</v>
      </c>
      <c r="B27" s="21" t="s">
        <v>80</v>
      </c>
      <c r="C27" s="89">
        <v>14820</v>
      </c>
      <c r="D27" s="23"/>
      <c r="E27" s="43" t="s">
        <v>85</v>
      </c>
      <c r="F27" s="24" t="s">
        <v>86</v>
      </c>
      <c r="G27" s="53">
        <f>'t15(2)_Dett'!E17</f>
        <v>123000</v>
      </c>
      <c r="H27" s="76"/>
      <c r="I27" s="19"/>
      <c r="J27" s="19"/>
      <c r="Q27" s="45">
        <v>36</v>
      </c>
      <c r="R27" s="45">
        <v>7</v>
      </c>
      <c r="S27" s="46" t="str">
        <f>B27</f>
        <v>F954</v>
      </c>
      <c r="T27" s="47">
        <f>ROUND(C27,0)</f>
        <v>14820</v>
      </c>
      <c r="U27" s="126"/>
      <c r="V27" s="45">
        <v>2</v>
      </c>
      <c r="W27" s="45">
        <v>61</v>
      </c>
      <c r="X27" s="46" t="str">
        <f>F27</f>
        <v>U281</v>
      </c>
      <c r="Y27" s="47">
        <f>ROUND(G27,0)</f>
        <v>123000</v>
      </c>
    </row>
    <row r="28" spans="1:25" ht="15" customHeight="1" thickBot="1">
      <c r="A28" s="43" t="s">
        <v>83</v>
      </c>
      <c r="B28" s="21" t="s">
        <v>84</v>
      </c>
      <c r="C28" s="44"/>
      <c r="D28" s="23"/>
      <c r="E28" s="54" t="s">
        <v>52</v>
      </c>
      <c r="F28" s="130"/>
      <c r="G28" s="56">
        <f>SUM(G23:G27)</f>
        <v>744562</v>
      </c>
      <c r="H28" s="76"/>
      <c r="I28" s="19"/>
      <c r="J28" s="19"/>
      <c r="Q28" s="45">
        <v>36</v>
      </c>
      <c r="R28" s="45">
        <v>7</v>
      </c>
      <c r="S28" s="46" t="str">
        <f>B28</f>
        <v>F01I</v>
      </c>
      <c r="T28" s="47">
        <f>ROUND(C28,0)</f>
        <v>0</v>
      </c>
      <c r="U28" s="126"/>
      <c r="V28" s="93" t="s">
        <v>89</v>
      </c>
      <c r="W28" s="73"/>
      <c r="X28" s="73"/>
      <c r="Y28" s="73"/>
    </row>
    <row r="29" spans="1:25" ht="15" customHeight="1" thickBot="1">
      <c r="A29" s="43" t="s">
        <v>87</v>
      </c>
      <c r="B29" s="21" t="s">
        <v>88</v>
      </c>
      <c r="C29" s="53">
        <f>'t15(2)_Dett'!B17</f>
        <v>0</v>
      </c>
      <c r="D29" s="23"/>
      <c r="E29" s="61" t="s">
        <v>90</v>
      </c>
      <c r="F29" s="70"/>
      <c r="G29" s="71">
        <f>G28</f>
        <v>744562</v>
      </c>
      <c r="H29" s="76"/>
      <c r="I29" s="19"/>
      <c r="J29" s="19"/>
      <c r="Q29" s="45">
        <v>36</v>
      </c>
      <c r="R29" s="45">
        <v>7</v>
      </c>
      <c r="S29" s="46" t="str">
        <f>B29</f>
        <v>F991</v>
      </c>
      <c r="T29" s="47">
        <f>ROUND(C29,0)</f>
        <v>0</v>
      </c>
      <c r="U29" s="126"/>
      <c r="V29" s="45"/>
      <c r="W29" s="45"/>
      <c r="X29" s="46"/>
      <c r="Y29" s="47"/>
    </row>
    <row r="30" spans="1:25" ht="15" customHeight="1" thickBot="1">
      <c r="A30" s="128" t="s">
        <v>53</v>
      </c>
      <c r="B30" s="60"/>
      <c r="C30" s="56">
        <f>SUM(C25:C29)</f>
        <v>94557</v>
      </c>
      <c r="D30" s="23"/>
      <c r="E30" s="131"/>
      <c r="F30" s="132"/>
      <c r="G30" s="133"/>
      <c r="H30" s="76"/>
      <c r="I30" s="19"/>
      <c r="J30" s="19"/>
      <c r="Q30" s="45"/>
      <c r="R30" s="45"/>
      <c r="S30" s="46"/>
      <c r="T30" s="47"/>
      <c r="U30" s="126"/>
      <c r="W30" s="73"/>
      <c r="X30" s="73"/>
      <c r="Y30" s="73"/>
    </row>
    <row r="31" spans="1:25" ht="15" customHeight="1">
      <c r="A31" s="38" t="s">
        <v>55</v>
      </c>
      <c r="B31" s="39"/>
      <c r="C31" s="40"/>
      <c r="D31" s="23"/>
      <c r="E31" s="131"/>
      <c r="F31" s="132"/>
      <c r="G31" s="133"/>
      <c r="H31" s="76"/>
      <c r="I31" s="19"/>
      <c r="J31" s="19"/>
      <c r="U31" s="73"/>
      <c r="V31" s="73"/>
      <c r="W31" s="73"/>
      <c r="X31" s="73"/>
      <c r="Y31" s="73"/>
    </row>
    <row r="32" spans="1:25" ht="14.25" customHeight="1">
      <c r="A32" s="43" t="s">
        <v>91</v>
      </c>
      <c r="B32" s="24" t="s">
        <v>92</v>
      </c>
      <c r="C32" s="44"/>
      <c r="D32" s="23"/>
      <c r="E32" s="134"/>
      <c r="F32" s="132"/>
      <c r="G32" s="133"/>
      <c r="H32" s="76"/>
      <c r="I32" s="19"/>
      <c r="J32" s="19"/>
      <c r="Q32" s="45">
        <v>36</v>
      </c>
      <c r="R32" s="45">
        <v>81</v>
      </c>
      <c r="S32" s="46" t="str">
        <f>B32</f>
        <v>F955</v>
      </c>
      <c r="T32" s="47">
        <f>ROUND(C32,0)</f>
        <v>0</v>
      </c>
      <c r="U32" s="73"/>
      <c r="V32" s="73"/>
      <c r="W32" s="73"/>
      <c r="X32" s="73"/>
      <c r="Y32" s="73"/>
    </row>
    <row r="33" spans="1:25" ht="15" customHeight="1">
      <c r="A33" s="43" t="s">
        <v>57</v>
      </c>
      <c r="B33" s="24" t="s">
        <v>58</v>
      </c>
      <c r="C33" s="44"/>
      <c r="D33" s="23"/>
      <c r="E33" s="134"/>
      <c r="F33" s="132"/>
      <c r="G33" s="133"/>
      <c r="H33" s="76"/>
      <c r="I33" s="19"/>
      <c r="J33" s="19"/>
      <c r="Q33" s="45">
        <v>36</v>
      </c>
      <c r="R33" s="45">
        <v>81</v>
      </c>
      <c r="S33" s="46" t="str">
        <f>B33</f>
        <v>F27I</v>
      </c>
      <c r="T33" s="47">
        <f>ROUND(C33,0)</f>
        <v>0</v>
      </c>
      <c r="U33" s="73"/>
      <c r="V33" s="73"/>
      <c r="W33" s="73"/>
      <c r="X33" s="73"/>
      <c r="Y33" s="73"/>
    </row>
    <row r="34" spans="1:25" s="5" customFormat="1" ht="15" customHeight="1">
      <c r="A34" s="43" t="s">
        <v>60</v>
      </c>
      <c r="B34" s="24" t="s">
        <v>61</v>
      </c>
      <c r="C34" s="44"/>
      <c r="D34" s="23"/>
      <c r="E34" s="134"/>
      <c r="F34" s="132"/>
      <c r="G34" s="133"/>
      <c r="H34" s="76"/>
      <c r="I34" s="19"/>
      <c r="J34" s="19"/>
      <c r="Q34" s="45">
        <v>36</v>
      </c>
      <c r="R34" s="45">
        <v>81</v>
      </c>
      <c r="S34" s="46" t="str">
        <f>B34</f>
        <v>F00P</v>
      </c>
      <c r="T34" s="47">
        <f>ROUND(C34,0)</f>
        <v>0</v>
      </c>
      <c r="U34" s="73"/>
      <c r="V34" s="73"/>
      <c r="W34" s="73"/>
      <c r="X34" s="73"/>
      <c r="Y34" s="73"/>
    </row>
    <row r="35" spans="1:25" s="5" customFormat="1" ht="15" customHeight="1">
      <c r="A35" s="43" t="s">
        <v>64</v>
      </c>
      <c r="B35" s="24" t="s">
        <v>65</v>
      </c>
      <c r="C35" s="44"/>
      <c r="D35" s="23"/>
      <c r="E35" s="134"/>
      <c r="F35" s="132"/>
      <c r="G35" s="133"/>
      <c r="H35" s="19"/>
      <c r="I35" s="19"/>
      <c r="J35" s="19"/>
      <c r="Q35" s="45">
        <v>36</v>
      </c>
      <c r="R35" s="45">
        <v>81</v>
      </c>
      <c r="S35" s="46" t="str">
        <f>B35</f>
        <v>F01S</v>
      </c>
      <c r="T35" s="47">
        <f>ROUND(C35,0)</f>
        <v>0</v>
      </c>
      <c r="U35" s="73"/>
      <c r="V35" s="73"/>
      <c r="W35" s="73"/>
      <c r="X35" s="73"/>
      <c r="Y35" s="73"/>
    </row>
    <row r="36" spans="1:25" ht="15" customHeight="1">
      <c r="A36" s="43" t="s">
        <v>68</v>
      </c>
      <c r="B36" s="24" t="s">
        <v>69</v>
      </c>
      <c r="C36" s="53">
        <f>'t15(2)_Dett'!B48</f>
        <v>0</v>
      </c>
      <c r="D36" s="23"/>
      <c r="E36" s="134"/>
      <c r="F36" s="132"/>
      <c r="G36" s="133"/>
      <c r="H36" s="19"/>
      <c r="I36" s="19"/>
      <c r="J36" s="19"/>
      <c r="Q36" s="45">
        <v>36</v>
      </c>
      <c r="R36" s="45">
        <v>81</v>
      </c>
      <c r="S36" s="46" t="str">
        <f>B36</f>
        <v>F01P</v>
      </c>
      <c r="T36" s="47">
        <f>ROUND(C36,0)</f>
        <v>0</v>
      </c>
      <c r="U36" s="73"/>
      <c r="V36" s="73"/>
      <c r="W36" s="73"/>
      <c r="X36" s="73"/>
      <c r="Y36" s="73"/>
    </row>
    <row r="37" spans="1:25" ht="15" customHeight="1" thickBot="1">
      <c r="A37" s="128" t="s">
        <v>70</v>
      </c>
      <c r="B37" s="60"/>
      <c r="C37" s="56">
        <f>SUM(C32:C36)</f>
        <v>0</v>
      </c>
      <c r="D37" s="23"/>
      <c r="E37" s="134"/>
      <c r="F37" s="132"/>
      <c r="G37" s="133"/>
      <c r="H37" s="19"/>
      <c r="I37" s="19"/>
      <c r="J37" s="19"/>
      <c r="Q37" s="45"/>
      <c r="R37" s="45"/>
      <c r="S37" s="46"/>
      <c r="T37" s="47"/>
      <c r="U37" s="73"/>
      <c r="V37" s="73"/>
      <c r="W37" s="73"/>
      <c r="X37" s="73"/>
      <c r="Y37" s="73"/>
    </row>
    <row r="38" spans="1:25" ht="15" customHeight="1" thickBot="1">
      <c r="A38" s="69" t="s">
        <v>71</v>
      </c>
      <c r="B38" s="70"/>
      <c r="C38" s="71">
        <f>C30-C37</f>
        <v>94557</v>
      </c>
      <c r="D38" s="23"/>
      <c r="E38" s="134"/>
      <c r="F38" s="132"/>
      <c r="G38" s="133"/>
      <c r="H38" s="19"/>
      <c r="I38" s="19"/>
      <c r="J38" s="19"/>
      <c r="Q38" s="45"/>
      <c r="R38" s="45"/>
      <c r="S38" s="46"/>
      <c r="T38" s="47"/>
      <c r="U38" s="73"/>
      <c r="V38" s="73"/>
      <c r="W38" s="73"/>
      <c r="X38" s="73"/>
      <c r="Y38" s="73"/>
    </row>
    <row r="39" spans="1:25" ht="15" customHeight="1">
      <c r="A39" s="63" t="s">
        <v>72</v>
      </c>
      <c r="B39" s="64"/>
      <c r="C39" s="65"/>
      <c r="D39" s="23"/>
      <c r="E39" s="134"/>
      <c r="F39" s="132"/>
      <c r="G39" s="133"/>
      <c r="H39" s="19"/>
      <c r="I39" s="19"/>
      <c r="J39" s="19"/>
      <c r="Q39" s="45"/>
      <c r="R39" s="45"/>
      <c r="S39" s="46"/>
      <c r="T39" s="47"/>
      <c r="U39" s="73"/>
      <c r="V39" s="73"/>
      <c r="W39" s="73"/>
      <c r="X39" s="73"/>
      <c r="Y39" s="73"/>
    </row>
    <row r="40" spans="1:25" ht="14.25" customHeight="1">
      <c r="A40" s="38" t="s">
        <v>15</v>
      </c>
      <c r="B40" s="39"/>
      <c r="C40" s="40"/>
      <c r="D40" s="23"/>
      <c r="E40" s="134"/>
      <c r="F40" s="132"/>
      <c r="G40" s="133"/>
      <c r="H40" s="19"/>
      <c r="I40" s="19"/>
      <c r="J40" s="19"/>
      <c r="Q40" s="45"/>
      <c r="R40" s="45"/>
      <c r="S40" s="46"/>
      <c r="T40" s="47"/>
      <c r="U40" s="73"/>
      <c r="V40" s="73"/>
      <c r="W40" s="73"/>
      <c r="X40" s="73"/>
      <c r="Y40" s="73"/>
    </row>
    <row r="41" spans="1:25" ht="15" customHeight="1">
      <c r="A41" s="43" t="s">
        <v>75</v>
      </c>
      <c r="B41" s="24" t="s">
        <v>76</v>
      </c>
      <c r="C41" s="89">
        <v>400069</v>
      </c>
      <c r="D41" s="23"/>
      <c r="E41" s="134"/>
      <c r="F41" s="132"/>
      <c r="G41" s="133"/>
      <c r="H41" s="19"/>
      <c r="I41" s="19"/>
      <c r="J41" s="19"/>
      <c r="Q41" s="45">
        <v>2</v>
      </c>
      <c r="R41" s="45">
        <v>7</v>
      </c>
      <c r="S41" s="46" t="str">
        <f>B41</f>
        <v>F70G</v>
      </c>
      <c r="T41" s="47">
        <f>ROUND(C41,0)</f>
        <v>400069</v>
      </c>
      <c r="U41" s="73"/>
      <c r="V41" s="73"/>
      <c r="W41" s="73"/>
      <c r="X41" s="73"/>
      <c r="Y41" s="73"/>
    </row>
    <row r="42" spans="1:25" ht="15" customHeight="1">
      <c r="A42" s="43" t="s">
        <v>149</v>
      </c>
      <c r="B42" s="24" t="s">
        <v>150</v>
      </c>
      <c r="C42" s="89">
        <v>14277</v>
      </c>
      <c r="D42" s="23"/>
      <c r="E42" s="134"/>
      <c r="F42" s="132"/>
      <c r="G42" s="133"/>
      <c r="H42" s="19"/>
      <c r="I42" s="19"/>
      <c r="J42" s="19"/>
      <c r="Q42" s="45">
        <v>2</v>
      </c>
      <c r="R42" s="45">
        <v>7</v>
      </c>
      <c r="S42" s="46" t="str">
        <f>B42</f>
        <v>F05I</v>
      </c>
      <c r="T42" s="47">
        <f>ROUND(C42,0)</f>
        <v>14277</v>
      </c>
      <c r="U42" s="73"/>
      <c r="V42" s="73"/>
      <c r="W42" s="73"/>
      <c r="X42" s="73"/>
      <c r="Y42" s="73"/>
    </row>
    <row r="43" spans="1:25" ht="15" customHeight="1">
      <c r="A43" s="43" t="s">
        <v>151</v>
      </c>
      <c r="B43" s="24" t="s">
        <v>152</v>
      </c>
      <c r="C43" s="89">
        <v>0</v>
      </c>
      <c r="D43" s="23"/>
      <c r="E43" s="134"/>
      <c r="F43" s="132"/>
      <c r="G43" s="133"/>
      <c r="H43" s="19"/>
      <c r="I43" s="19"/>
      <c r="J43" s="19"/>
      <c r="Q43" s="45">
        <v>2</v>
      </c>
      <c r="R43" s="45">
        <v>7</v>
      </c>
      <c r="S43" s="46" t="str">
        <f>B43</f>
        <v>F74G</v>
      </c>
      <c r="T43" s="47">
        <f>ROUND(C43,0)</f>
        <v>0</v>
      </c>
      <c r="U43" s="73"/>
      <c r="V43" s="73"/>
      <c r="W43" s="73"/>
      <c r="X43" s="73"/>
      <c r="Y43" s="73"/>
    </row>
    <row r="44" spans="1:25" ht="15" customHeight="1">
      <c r="A44" s="43" t="s">
        <v>97</v>
      </c>
      <c r="B44" s="24" t="s">
        <v>98</v>
      </c>
      <c r="C44" s="89">
        <v>52361</v>
      </c>
      <c r="D44" s="23"/>
      <c r="E44" s="134"/>
      <c r="F44" s="132"/>
      <c r="G44" s="133"/>
      <c r="H44" s="19"/>
      <c r="I44" s="19"/>
      <c r="J44" s="19"/>
      <c r="Q44" s="45">
        <v>2</v>
      </c>
      <c r="R44" s="45">
        <v>7</v>
      </c>
      <c r="S44" s="46" t="str">
        <f>B44</f>
        <v>F958</v>
      </c>
      <c r="T44" s="47">
        <f>ROUND(C44,0)</f>
        <v>52361</v>
      </c>
      <c r="U44" s="73"/>
      <c r="V44" s="73"/>
      <c r="W44" s="73"/>
      <c r="X44" s="73"/>
      <c r="Y44" s="73"/>
    </row>
    <row r="45" spans="1:25" ht="15" customHeight="1">
      <c r="A45" s="43" t="s">
        <v>99</v>
      </c>
      <c r="B45" s="24" t="s">
        <v>100</v>
      </c>
      <c r="C45" s="53">
        <f>'t15(2)_Dett'!B23</f>
        <v>3549</v>
      </c>
      <c r="D45" s="23"/>
      <c r="E45" s="134"/>
      <c r="F45" s="132"/>
      <c r="G45" s="133"/>
      <c r="H45" s="19"/>
      <c r="I45" s="19"/>
      <c r="J45" s="19"/>
      <c r="Q45" s="45">
        <v>2</v>
      </c>
      <c r="R45" s="45">
        <v>7</v>
      </c>
      <c r="S45" s="46" t="str">
        <f>B45</f>
        <v>F989</v>
      </c>
      <c r="T45" s="47">
        <f>ROUND(C45,0)</f>
        <v>3549</v>
      </c>
      <c r="U45" s="73"/>
      <c r="V45" s="73"/>
      <c r="W45" s="73"/>
      <c r="X45" s="73"/>
      <c r="Y45" s="73"/>
    </row>
    <row r="46" spans="1:25" ht="15" customHeight="1" thickBot="1">
      <c r="A46" s="135" t="s">
        <v>53</v>
      </c>
      <c r="B46" s="85"/>
      <c r="C46" s="56">
        <f>SUM(C41:C45)</f>
        <v>470256</v>
      </c>
      <c r="D46" s="23"/>
      <c r="E46" s="134"/>
      <c r="F46" s="132"/>
      <c r="G46" s="133"/>
      <c r="H46" s="19"/>
      <c r="I46" s="19"/>
      <c r="J46" s="19"/>
      <c r="Q46" s="45"/>
      <c r="R46" s="45"/>
      <c r="S46" s="46"/>
      <c r="T46" s="47"/>
      <c r="U46" s="73"/>
      <c r="V46" s="73"/>
      <c r="W46" s="73"/>
      <c r="X46" s="73"/>
      <c r="Y46" s="73"/>
    </row>
    <row r="47" spans="1:25" ht="15" customHeight="1">
      <c r="A47" s="86" t="s">
        <v>101</v>
      </c>
      <c r="B47" s="87"/>
      <c r="C47" s="88"/>
      <c r="D47" s="23"/>
      <c r="E47" s="134"/>
      <c r="F47" s="132"/>
      <c r="G47" s="133"/>
      <c r="H47" s="19"/>
      <c r="I47" s="19"/>
      <c r="J47" s="19"/>
      <c r="Q47" s="45"/>
      <c r="R47" s="45"/>
      <c r="S47" s="46"/>
      <c r="T47" s="47"/>
      <c r="U47" s="73"/>
      <c r="V47" s="73"/>
      <c r="W47" s="73"/>
      <c r="X47" s="73"/>
      <c r="Y47" s="73"/>
    </row>
    <row r="48" spans="1:25" ht="15" customHeight="1">
      <c r="A48" s="43" t="s">
        <v>102</v>
      </c>
      <c r="B48" s="24" t="s">
        <v>103</v>
      </c>
      <c r="C48" s="44"/>
      <c r="D48" s="23"/>
      <c r="E48" s="134"/>
      <c r="F48" s="132"/>
      <c r="G48" s="133"/>
      <c r="H48" s="19"/>
      <c r="I48" s="19"/>
      <c r="J48" s="19"/>
      <c r="Q48" s="45">
        <v>2</v>
      </c>
      <c r="R48" s="45">
        <v>9</v>
      </c>
      <c r="S48" s="46" t="str">
        <f>B48</f>
        <v>F50H</v>
      </c>
      <c r="T48" s="47">
        <f>ROUND(C48,0)</f>
        <v>0</v>
      </c>
      <c r="U48" s="73"/>
      <c r="V48" s="73"/>
      <c r="W48" s="73"/>
      <c r="X48" s="73"/>
      <c r="Y48" s="73"/>
    </row>
    <row r="49" spans="1:25" ht="15" customHeight="1">
      <c r="A49" s="43" t="s">
        <v>104</v>
      </c>
      <c r="B49" s="24" t="s">
        <v>105</v>
      </c>
      <c r="C49" s="44"/>
      <c r="D49" s="23"/>
      <c r="E49" s="134"/>
      <c r="F49" s="132"/>
      <c r="G49" s="133"/>
      <c r="H49" s="19"/>
      <c r="I49" s="19"/>
      <c r="J49" s="19"/>
      <c r="Q49" s="45">
        <v>2</v>
      </c>
      <c r="R49" s="45">
        <v>9</v>
      </c>
      <c r="S49" s="46" t="str">
        <f t="shared" ref="S49:S55" si="4">B49</f>
        <v>F962</v>
      </c>
      <c r="T49" s="47">
        <f t="shared" ref="T49:T55" si="5">ROUND(C49,0)</f>
        <v>0</v>
      </c>
      <c r="U49" s="73"/>
      <c r="V49" s="73"/>
      <c r="W49" s="73"/>
      <c r="X49" s="73"/>
      <c r="Y49" s="73"/>
    </row>
    <row r="50" spans="1:25" ht="15" customHeight="1">
      <c r="A50" s="43" t="s">
        <v>106</v>
      </c>
      <c r="B50" s="24" t="s">
        <v>107</v>
      </c>
      <c r="C50" s="44"/>
      <c r="D50" s="23"/>
      <c r="E50" s="134"/>
      <c r="F50" s="132"/>
      <c r="G50" s="133"/>
      <c r="H50" s="19"/>
      <c r="I50" s="19"/>
      <c r="J50" s="19"/>
      <c r="Q50" s="45">
        <v>2</v>
      </c>
      <c r="R50" s="45">
        <v>9</v>
      </c>
      <c r="S50" s="46" t="str">
        <f t="shared" si="4"/>
        <v>F960</v>
      </c>
      <c r="T50" s="47">
        <f t="shared" si="5"/>
        <v>0</v>
      </c>
      <c r="U50" s="73"/>
      <c r="V50" s="73"/>
      <c r="W50" s="73"/>
      <c r="X50" s="73"/>
      <c r="Y50" s="73"/>
    </row>
    <row r="51" spans="1:25" ht="15" customHeight="1">
      <c r="A51" s="43" t="s">
        <v>108</v>
      </c>
      <c r="B51" s="24" t="s">
        <v>109</v>
      </c>
      <c r="C51" s="44">
        <v>123000</v>
      </c>
      <c r="D51" s="23"/>
      <c r="E51" s="134"/>
      <c r="F51" s="132"/>
      <c r="G51" s="133"/>
      <c r="H51" s="19"/>
      <c r="I51" s="19"/>
      <c r="J51" s="19"/>
      <c r="Q51" s="45">
        <v>2</v>
      </c>
      <c r="R51" s="45">
        <v>9</v>
      </c>
      <c r="S51" s="46" t="str">
        <f t="shared" si="4"/>
        <v>F961</v>
      </c>
      <c r="T51" s="47">
        <f t="shared" si="5"/>
        <v>123000</v>
      </c>
      <c r="U51" s="73"/>
      <c r="V51" s="73"/>
      <c r="W51" s="73"/>
      <c r="X51" s="73"/>
      <c r="Y51" s="73"/>
    </row>
    <row r="52" spans="1:25" ht="14.25" customHeight="1">
      <c r="A52" s="43" t="s">
        <v>153</v>
      </c>
      <c r="B52" s="24" t="s">
        <v>154</v>
      </c>
      <c r="C52" s="44"/>
      <c r="D52" s="23"/>
      <c r="E52" s="134"/>
      <c r="F52" s="132"/>
      <c r="G52" s="133"/>
      <c r="H52" s="19"/>
      <c r="I52" s="19"/>
      <c r="J52" s="19"/>
      <c r="Q52" s="45">
        <v>2</v>
      </c>
      <c r="R52" s="45">
        <v>9</v>
      </c>
      <c r="S52" s="46" t="str">
        <f t="shared" si="4"/>
        <v>F963</v>
      </c>
      <c r="T52" s="47">
        <f t="shared" si="5"/>
        <v>0</v>
      </c>
      <c r="U52" s="73"/>
      <c r="V52" s="73"/>
      <c r="W52" s="73"/>
      <c r="X52" s="73"/>
      <c r="Y52" s="73"/>
    </row>
    <row r="53" spans="1:25" ht="12.75">
      <c r="A53" s="43" t="s">
        <v>110</v>
      </c>
      <c r="B53" s="24" t="s">
        <v>111</v>
      </c>
      <c r="C53" s="44"/>
      <c r="D53" s="23"/>
      <c r="E53" s="134"/>
      <c r="F53" s="132"/>
      <c r="G53" s="133"/>
      <c r="Q53" s="45">
        <v>2</v>
      </c>
      <c r="R53" s="45">
        <v>9</v>
      </c>
      <c r="S53" s="46" t="str">
        <f t="shared" si="4"/>
        <v>F96H</v>
      </c>
      <c r="T53" s="47">
        <f t="shared" si="5"/>
        <v>0</v>
      </c>
      <c r="U53" s="73"/>
      <c r="V53" s="73"/>
      <c r="W53" s="73"/>
      <c r="X53" s="73"/>
      <c r="Y53" s="73"/>
    </row>
    <row r="54" spans="1:25" ht="12.75">
      <c r="A54" s="43" t="s">
        <v>112</v>
      </c>
      <c r="B54" s="24" t="s">
        <v>113</v>
      </c>
      <c r="C54" s="53">
        <f>'t15(2)_Dett'!B29</f>
        <v>0</v>
      </c>
      <c r="D54" s="23"/>
      <c r="E54" s="131"/>
      <c r="F54" s="132"/>
      <c r="G54" s="133"/>
      <c r="Q54" s="45">
        <v>2</v>
      </c>
      <c r="R54" s="45">
        <v>9</v>
      </c>
      <c r="S54" s="46" t="str">
        <f t="shared" si="4"/>
        <v>F987</v>
      </c>
      <c r="T54" s="47">
        <f t="shared" si="5"/>
        <v>0</v>
      </c>
      <c r="U54" s="73"/>
      <c r="V54" s="73"/>
      <c r="W54" s="73"/>
      <c r="X54" s="73"/>
      <c r="Y54" s="73"/>
    </row>
    <row r="55" spans="1:25" ht="12.75">
      <c r="A55" s="43" t="s">
        <v>114</v>
      </c>
      <c r="B55" s="24" t="s">
        <v>115</v>
      </c>
      <c r="C55" s="53">
        <f>'t15(2)_Dett'!B34</f>
        <v>0</v>
      </c>
      <c r="D55" s="23"/>
      <c r="E55" s="131"/>
      <c r="F55" s="132"/>
      <c r="G55" s="133"/>
      <c r="Q55" s="45">
        <v>2</v>
      </c>
      <c r="R55" s="45">
        <v>9</v>
      </c>
      <c r="S55" s="46" t="str">
        <f t="shared" si="4"/>
        <v>F999</v>
      </c>
      <c r="T55" s="47">
        <f t="shared" si="5"/>
        <v>0</v>
      </c>
      <c r="U55" s="73"/>
      <c r="V55" s="73"/>
      <c r="W55" s="73"/>
      <c r="X55" s="73"/>
      <c r="Y55" s="73"/>
    </row>
    <row r="56" spans="1:25" ht="13.5" thickBot="1">
      <c r="A56" s="128" t="s">
        <v>116</v>
      </c>
      <c r="B56" s="60"/>
      <c r="C56" s="56">
        <f>SUM(C48:C55)</f>
        <v>123000</v>
      </c>
      <c r="D56" s="23"/>
      <c r="E56" s="131"/>
      <c r="F56" s="132"/>
      <c r="G56" s="133"/>
      <c r="U56" s="73"/>
      <c r="V56" s="73"/>
      <c r="W56" s="73"/>
      <c r="X56" s="73"/>
      <c r="Y56" s="73"/>
    </row>
    <row r="57" spans="1:25" ht="12.75">
      <c r="A57" s="38" t="s">
        <v>55</v>
      </c>
      <c r="B57" s="39"/>
      <c r="C57" s="40"/>
      <c r="D57" s="23"/>
      <c r="E57" s="131"/>
      <c r="F57" s="132"/>
      <c r="G57" s="133"/>
      <c r="Q57" s="45"/>
      <c r="R57" s="45"/>
      <c r="S57" s="46"/>
      <c r="T57" s="47"/>
      <c r="U57" s="73"/>
      <c r="V57" s="73"/>
      <c r="W57" s="73"/>
      <c r="X57" s="73"/>
      <c r="Y57" s="73"/>
    </row>
    <row r="58" spans="1:25" ht="12.75">
      <c r="A58" s="43" t="s">
        <v>57</v>
      </c>
      <c r="B58" s="24" t="s">
        <v>58</v>
      </c>
      <c r="C58" s="89">
        <v>71893</v>
      </c>
      <c r="D58" s="23"/>
      <c r="E58" s="131"/>
      <c r="F58" s="132"/>
      <c r="G58" s="133"/>
      <c r="Q58" s="45">
        <v>2</v>
      </c>
      <c r="R58" s="45">
        <v>81</v>
      </c>
      <c r="S58" s="46" t="str">
        <f>B58</f>
        <v>F27I</v>
      </c>
      <c r="T58" s="47">
        <f>ROUND(C58,0)</f>
        <v>71893</v>
      </c>
      <c r="U58" s="73"/>
      <c r="V58" s="73"/>
      <c r="W58" s="73"/>
      <c r="X58" s="73"/>
      <c r="Y58" s="73"/>
    </row>
    <row r="59" spans="1:25" ht="12.75">
      <c r="A59" s="43" t="s">
        <v>60</v>
      </c>
      <c r="B59" s="24" t="s">
        <v>61</v>
      </c>
      <c r="C59" s="44"/>
      <c r="D59" s="23"/>
      <c r="E59" s="131"/>
      <c r="F59" s="132"/>
      <c r="G59" s="133"/>
      <c r="Q59" s="45">
        <v>2</v>
      </c>
      <c r="R59" s="45">
        <v>81</v>
      </c>
      <c r="S59" s="46" t="str">
        <f>B59</f>
        <v>F00P</v>
      </c>
      <c r="T59" s="47">
        <f>ROUND(C59,0)</f>
        <v>0</v>
      </c>
      <c r="U59" s="73"/>
      <c r="V59" s="73"/>
      <c r="W59" s="73"/>
      <c r="X59" s="73"/>
      <c r="Y59" s="73"/>
    </row>
    <row r="60" spans="1:25" ht="12.75">
      <c r="A60" s="43" t="s">
        <v>64</v>
      </c>
      <c r="B60" s="24" t="s">
        <v>65</v>
      </c>
      <c r="C60" s="44"/>
      <c r="D60" s="23"/>
      <c r="E60" s="131"/>
      <c r="F60" s="132"/>
      <c r="G60" s="133"/>
      <c r="Q60" s="45">
        <v>2</v>
      </c>
      <c r="R60" s="45">
        <v>81</v>
      </c>
      <c r="S60" s="46" t="str">
        <f>B60</f>
        <v>F01S</v>
      </c>
      <c r="T60" s="47">
        <f>ROUND(C60,0)</f>
        <v>0</v>
      </c>
      <c r="U60" s="5"/>
      <c r="V60" s="5"/>
      <c r="W60" s="5"/>
      <c r="X60" s="5"/>
      <c r="Y60" s="5"/>
    </row>
    <row r="61" spans="1:25" ht="12" customHeight="1">
      <c r="A61" s="43" t="s">
        <v>68</v>
      </c>
      <c r="B61" s="24" t="s">
        <v>69</v>
      </c>
      <c r="C61" s="53">
        <f>'t15(2)_Dett'!B54</f>
        <v>0</v>
      </c>
      <c r="D61" s="23"/>
      <c r="E61" s="131"/>
      <c r="F61" s="132"/>
      <c r="G61" s="133"/>
      <c r="Q61" s="45">
        <v>2</v>
      </c>
      <c r="R61" s="45">
        <v>81</v>
      </c>
      <c r="S61" s="46" t="str">
        <f>B61</f>
        <v>F01P</v>
      </c>
      <c r="T61" s="47">
        <f>ROUND(C61,0)</f>
        <v>0</v>
      </c>
      <c r="U61" s="5"/>
      <c r="V61" s="5"/>
      <c r="W61" s="5"/>
      <c r="X61" s="5"/>
      <c r="Y61" s="5"/>
    </row>
    <row r="62" spans="1:25" ht="15.75" thickBot="1">
      <c r="A62" s="128" t="s">
        <v>70</v>
      </c>
      <c r="B62" s="60"/>
      <c r="C62" s="56">
        <f>SUM(C58:C61)</f>
        <v>71893</v>
      </c>
      <c r="D62" s="23"/>
      <c r="E62" s="131"/>
      <c r="F62" s="132"/>
      <c r="G62" s="133"/>
      <c r="Q62" s="93" t="s">
        <v>89</v>
      </c>
    </row>
    <row r="63" spans="1:25" ht="13.5" thickBot="1">
      <c r="A63" s="61" t="s">
        <v>90</v>
      </c>
      <c r="B63" s="136"/>
      <c r="C63" s="137">
        <f>C46+C56-C62</f>
        <v>521363</v>
      </c>
      <c r="D63" s="23"/>
      <c r="E63" s="138"/>
      <c r="F63" s="139"/>
      <c r="G63" s="140"/>
    </row>
    <row r="64" spans="1:25" ht="13.5" thickBot="1">
      <c r="A64" s="97" t="s">
        <v>117</v>
      </c>
      <c r="B64" s="98"/>
      <c r="C64" s="99">
        <f>C22+C38+C63</f>
        <v>1806727</v>
      </c>
      <c r="D64" s="23"/>
      <c r="E64" s="100" t="s">
        <v>118</v>
      </c>
      <c r="F64" s="141"/>
      <c r="G64" s="99">
        <f>G14+G20+G29</f>
        <v>1800943</v>
      </c>
    </row>
    <row r="65" spans="1:5">
      <c r="B65" s="73"/>
      <c r="E65" s="142"/>
    </row>
    <row r="66" spans="1:5">
      <c r="A66" s="7" t="s">
        <v>155</v>
      </c>
    </row>
  </sheetData>
  <sheetProtection password="EA98" sheet="1" selectLockedCells="1"/>
  <mergeCells count="3">
    <mergeCell ref="H4:H9"/>
    <mergeCell ref="H11:H16"/>
    <mergeCell ref="H18:H23"/>
  </mergeCells>
  <dataValidations count="1">
    <dataValidation type="whole" allowBlank="1" showInputMessage="1" showErrorMessage="1" errorTitle="ERRORE NEL DATO IMMESSO" error="INSERIRE SOLO NUMERI INTERI" sqref="C17:C18 C20 C33:C34 C36 C58:C59 C61">
      <formula1>0</formula1>
      <formula2>999999999999</formula2>
    </dataValidation>
  </dataValidations>
  <printOptions horizontalCentered="1" verticalCentered="1"/>
  <pageMargins left="0" right="0" top="0.19685039370078741" bottom="0.59055118110236227" header="0.51181102362204722" footer="0.51181102362204722"/>
  <pageSetup paperSize="9" scale="75" orientation="landscape" horizontalDpi="300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Q376"/>
  <sheetViews>
    <sheetView topLeftCell="A7" workbookViewId="0">
      <selection activeCell="G8" sqref="G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44" customWidth="1"/>
    <col min="5" max="5" width="11" customWidth="1"/>
  </cols>
  <sheetData>
    <row r="1" spans="1:43" ht="18.75">
      <c r="A1" s="103" t="str">
        <f>[1]t1!A1:I1</f>
        <v>COMPARTO SERVIZIO SANITARIO NAZIONALE - anno 2018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</row>
    <row r="2" spans="1:4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</row>
    <row r="3" spans="1:4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</row>
    <row r="4" spans="1:4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</row>
    <row r="5" spans="1:4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</row>
    <row r="6" spans="1:4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</row>
    <row r="7" spans="1:4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</row>
    <row r="8" spans="1:43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</row>
    <row r="9" spans="1:43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</row>
    <row r="10" spans="1:43" ht="13.5" thickBot="1">
      <c r="A10" s="20" t="s">
        <v>8</v>
      </c>
      <c r="B10" s="22" t="s">
        <v>10</v>
      </c>
      <c r="C10" s="104"/>
      <c r="D10" s="20" t="s">
        <v>8</v>
      </c>
      <c r="E10" s="22" t="s">
        <v>10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</row>
    <row r="11" spans="1:43">
      <c r="A11" s="105" t="s">
        <v>120</v>
      </c>
      <c r="B11" s="106">
        <f>SUM(B12:B16)</f>
        <v>30433</v>
      </c>
      <c r="C11" s="104"/>
      <c r="D11" s="105" t="s">
        <v>121</v>
      </c>
      <c r="E11" s="106">
        <f>SUM(E12:E16)</f>
        <v>134454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</row>
    <row r="12" spans="1:43">
      <c r="A12" s="107"/>
      <c r="B12" s="108"/>
      <c r="C12" s="104"/>
      <c r="D12" s="109" t="s">
        <v>156</v>
      </c>
      <c r="E12" s="110">
        <v>134454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</row>
    <row r="13" spans="1:43">
      <c r="A13" s="109" t="s">
        <v>131</v>
      </c>
      <c r="B13" s="110">
        <f>1233+29200</f>
        <v>30433</v>
      </c>
      <c r="C13" s="104"/>
      <c r="D13" s="109"/>
      <c r="E13" s="110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</row>
    <row r="14" spans="1:43">
      <c r="A14" s="109"/>
      <c r="B14" s="110"/>
      <c r="C14" s="104"/>
      <c r="D14" s="109"/>
      <c r="E14" s="110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</row>
    <row r="15" spans="1:43">
      <c r="A15" s="109"/>
      <c r="B15" s="110"/>
      <c r="C15" s="104"/>
      <c r="D15" s="109"/>
      <c r="E15" s="110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</row>
    <row r="16" spans="1:43">
      <c r="A16" s="111"/>
      <c r="B16" s="110"/>
      <c r="C16" s="104"/>
      <c r="D16" s="109"/>
      <c r="E16" s="110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</row>
    <row r="17" spans="1:43">
      <c r="A17" s="112" t="s">
        <v>123</v>
      </c>
      <c r="B17" s="113">
        <f>SUM(B18:B22)</f>
        <v>0</v>
      </c>
      <c r="C17" s="104"/>
      <c r="D17" s="114" t="s">
        <v>124</v>
      </c>
      <c r="E17" s="115">
        <f>SUM(E18:E22)</f>
        <v>123000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</row>
    <row r="18" spans="1:43">
      <c r="A18" s="107"/>
      <c r="B18" s="108"/>
      <c r="C18" s="104"/>
      <c r="D18" s="116" t="s">
        <v>125</v>
      </c>
      <c r="E18" s="110">
        <v>123000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</row>
    <row r="19" spans="1:43">
      <c r="A19" s="109"/>
      <c r="B19" s="110"/>
      <c r="C19" s="104"/>
      <c r="D19" s="109"/>
      <c r="E19" s="110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</row>
    <row r="20" spans="1:43">
      <c r="A20" s="109"/>
      <c r="B20" s="110"/>
      <c r="C20" s="104"/>
      <c r="D20" s="109"/>
      <c r="E20" s="110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</row>
    <row r="21" spans="1:43">
      <c r="A21" s="109"/>
      <c r="B21" s="110"/>
      <c r="C21" s="104"/>
      <c r="D21" s="109"/>
      <c r="E21" s="110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</row>
    <row r="22" spans="1:43" ht="13.5" thickBot="1">
      <c r="A22" s="109"/>
      <c r="B22" s="110"/>
      <c r="C22" s="104"/>
      <c r="D22" s="117"/>
      <c r="E22" s="11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</row>
    <row r="23" spans="1:43">
      <c r="A23" s="114" t="s">
        <v>126</v>
      </c>
      <c r="B23" s="115">
        <f>SUM(B24:B28)</f>
        <v>3549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</row>
    <row r="24" spans="1:43">
      <c r="A24" s="107"/>
      <c r="B24" s="108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</row>
    <row r="25" spans="1:43">
      <c r="A25" s="109" t="s">
        <v>131</v>
      </c>
      <c r="B25" s="110">
        <v>3549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</row>
    <row r="26" spans="1:43">
      <c r="A26" s="109"/>
      <c r="B26" s="110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</row>
    <row r="27" spans="1:43">
      <c r="A27" s="109"/>
      <c r="B27" s="110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</row>
    <row r="28" spans="1:43">
      <c r="A28" s="109"/>
      <c r="B28" s="110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</row>
    <row r="29" spans="1:43">
      <c r="A29" s="114" t="s">
        <v>127</v>
      </c>
      <c r="B29" s="115">
        <f>SUM(B30:B33)</f>
        <v>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</row>
    <row r="30" spans="1:43">
      <c r="A30" s="109"/>
      <c r="B30" s="110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</row>
    <row r="31" spans="1:43">
      <c r="A31" s="109"/>
      <c r="B31" s="110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</row>
    <row r="32" spans="1:43">
      <c r="A32" s="109"/>
      <c r="B32" s="110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</row>
    <row r="33" spans="1:43">
      <c r="A33" s="109"/>
      <c r="B33" s="11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</row>
    <row r="34" spans="1:43">
      <c r="A34" s="114" t="s">
        <v>128</v>
      </c>
      <c r="B34" s="115">
        <f>SUM(B35:B38)</f>
        <v>0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>
      <c r="A35" s="109"/>
      <c r="B35" s="11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</row>
    <row r="36" spans="1:43">
      <c r="A36" s="109"/>
      <c r="B36" s="110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</row>
    <row r="37" spans="1:43">
      <c r="A37" s="109"/>
      <c r="B37" s="110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</row>
    <row r="38" spans="1:43" ht="13.5" thickBot="1">
      <c r="A38" s="117"/>
      <c r="B38" s="118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</row>
    <row r="39" spans="1:43" ht="13.5" thickBo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</row>
    <row r="40" spans="1:43" ht="13.5" thickBot="1">
      <c r="A40" s="119" t="s">
        <v>8</v>
      </c>
      <c r="B40" s="120" t="s">
        <v>10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</row>
    <row r="41" spans="1:43">
      <c r="A41" s="105" t="s">
        <v>133</v>
      </c>
      <c r="B41" s="106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</row>
    <row r="42" spans="1:43">
      <c r="A42" s="121" t="s">
        <v>129</v>
      </c>
      <c r="B42" s="115">
        <f>SUM(B43:B46)</f>
        <v>0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</row>
    <row r="43" spans="1:43">
      <c r="A43" s="109"/>
      <c r="B43" s="122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</row>
    <row r="44" spans="1:43">
      <c r="A44" s="109"/>
      <c r="B44" s="122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</row>
    <row r="45" spans="1:43">
      <c r="A45" s="109"/>
      <c r="B45" s="122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</row>
    <row r="46" spans="1:43" ht="13.5" thickBot="1">
      <c r="A46" s="117"/>
      <c r="B46" s="12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</row>
    <row r="47" spans="1:43">
      <c r="A47" s="105" t="s">
        <v>56</v>
      </c>
      <c r="B47" s="106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</row>
    <row r="48" spans="1:43">
      <c r="A48" s="121" t="s">
        <v>129</v>
      </c>
      <c r="B48" s="115">
        <f>SUM(B49:B52)</f>
        <v>0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</row>
    <row r="49" spans="1:43">
      <c r="A49" s="109"/>
      <c r="B49" s="110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</row>
    <row r="50" spans="1:43">
      <c r="A50" s="109"/>
      <c r="B50" s="110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</row>
    <row r="51" spans="1:43">
      <c r="A51" s="109"/>
      <c r="B51" s="110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</row>
    <row r="52" spans="1:43" ht="13.5" thickBot="1">
      <c r="A52" s="117"/>
      <c r="B52" s="118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</row>
    <row r="53" spans="1:43">
      <c r="A53" s="112" t="s">
        <v>72</v>
      </c>
      <c r="B53" s="11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</row>
    <row r="54" spans="1:43">
      <c r="A54" s="121" t="s">
        <v>129</v>
      </c>
      <c r="B54" s="115">
        <f>SUM(B55:B58)</f>
        <v>0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</row>
    <row r="55" spans="1:43">
      <c r="A55" s="109"/>
      <c r="B55" s="110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</row>
    <row r="56" spans="1:43">
      <c r="A56" s="109"/>
      <c r="B56" s="110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</row>
    <row r="57" spans="1:43">
      <c r="A57" s="109"/>
      <c r="B57" s="110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</row>
    <row r="58" spans="1:43" ht="13.5" thickBot="1">
      <c r="A58" s="117"/>
      <c r="B58" s="118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</row>
    <row r="59" spans="1:43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</row>
    <row r="60" spans="1:43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</row>
    <row r="61" spans="1:43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</row>
    <row r="62" spans="1:43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</row>
    <row r="63" spans="1:43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</row>
    <row r="64" spans="1:43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</row>
    <row r="65" spans="1:43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</row>
    <row r="66" spans="1:43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</row>
    <row r="67" spans="1:43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</row>
    <row r="68" spans="1:43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</row>
    <row r="69" spans="1:43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</row>
    <row r="70" spans="1:43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</row>
    <row r="71" spans="1:43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</row>
    <row r="72" spans="1:43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</row>
    <row r="73" spans="1:43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</row>
    <row r="74" spans="1:43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</row>
    <row r="75" spans="1:43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</row>
    <row r="76" spans="1:43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</row>
    <row r="77" spans="1:43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</row>
    <row r="78" spans="1:43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</row>
    <row r="79" spans="1:43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</row>
    <row r="80" spans="1:43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</row>
    <row r="81" spans="1:43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</row>
    <row r="82" spans="1:43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</row>
    <row r="83" spans="1:43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</row>
    <row r="84" spans="1:43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</row>
    <row r="85" spans="1:43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</row>
    <row r="86" spans="1:43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</row>
    <row r="87" spans="1:43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</row>
    <row r="88" spans="1:43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</row>
    <row r="89" spans="1:43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</row>
    <row r="90" spans="1:43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</row>
    <row r="91" spans="1:43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</row>
    <row r="92" spans="1:43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</row>
    <row r="93" spans="1:43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</row>
    <row r="94" spans="1:43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</row>
    <row r="95" spans="1:4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</row>
    <row r="96" spans="1:4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</row>
    <row r="97" spans="1:4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</row>
    <row r="98" spans="1:4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</row>
    <row r="99" spans="1:4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</row>
    <row r="100" spans="1:4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</row>
    <row r="101" spans="1:4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</row>
    <row r="102" spans="1:4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</row>
    <row r="103" spans="1:4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</row>
    <row r="104" spans="1:4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</row>
    <row r="105" spans="1:4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</row>
    <row r="106" spans="1:4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</row>
    <row r="107" spans="1:4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</row>
    <row r="108" spans="1:4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</row>
    <row r="109" spans="1:4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</row>
    <row r="110" spans="1:4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</row>
    <row r="111" spans="1:4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</row>
    <row r="112" spans="1:4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</row>
    <row r="113" spans="1:4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</row>
    <row r="114" spans="1:4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</row>
    <row r="115" spans="1:4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</row>
    <row r="116" spans="1:43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</row>
    <row r="117" spans="1:43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</row>
    <row r="118" spans="1:43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</row>
    <row r="119" spans="1:43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</row>
    <row r="120" spans="1:43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</row>
    <row r="121" spans="1:43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</row>
    <row r="122" spans="1:43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</row>
    <row r="123" spans="1:43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</row>
    <row r="124" spans="1:43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</row>
    <row r="125" spans="1:43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</row>
    <row r="126" spans="1:43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</row>
    <row r="127" spans="1:43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</row>
    <row r="128" spans="1:43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</row>
    <row r="129" spans="1:43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</row>
    <row r="130" spans="1:43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</row>
    <row r="131" spans="1:43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</row>
    <row r="132" spans="1:43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</row>
    <row r="133" spans="1:43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</row>
    <row r="134" spans="1:43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</row>
    <row r="135" spans="1:43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</row>
    <row r="136" spans="1:43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</row>
    <row r="137" spans="1:43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</row>
    <row r="138" spans="1:43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</row>
    <row r="139" spans="1:43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</row>
    <row r="140" spans="1:43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</row>
    <row r="141" spans="1:43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</row>
    <row r="142" spans="1:43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</row>
    <row r="143" spans="1:43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</row>
    <row r="144" spans="1:43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</row>
    <row r="145" spans="1:43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</row>
    <row r="146" spans="1:43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</row>
    <row r="147" spans="1:43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</row>
    <row r="148" spans="1:43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</row>
    <row r="149" spans="1:43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</row>
    <row r="150" spans="1:43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</row>
    <row r="151" spans="1:43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</row>
    <row r="152" spans="1:43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</row>
    <row r="153" spans="1:43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</row>
    <row r="154" spans="1:43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</row>
    <row r="155" spans="1:43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</row>
    <row r="156" spans="1:43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</row>
    <row r="157" spans="1:43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</row>
    <row r="158" spans="1:43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</row>
    <row r="159" spans="1:43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</row>
    <row r="160" spans="1:43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</row>
    <row r="161" spans="1:43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</row>
    <row r="162" spans="1:43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</row>
    <row r="163" spans="1:43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</row>
    <row r="164" spans="1:43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</row>
    <row r="165" spans="1:43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</row>
    <row r="166" spans="1:43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</row>
    <row r="167" spans="1:43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</row>
    <row r="168" spans="1:43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</row>
    <row r="169" spans="1:43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</row>
    <row r="170" spans="1:43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</row>
    <row r="171" spans="1:43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</row>
    <row r="172" spans="1:43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</row>
    <row r="173" spans="1:43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</row>
    <row r="174" spans="1:43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</row>
    <row r="175" spans="1:43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</row>
    <row r="176" spans="1:43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</row>
    <row r="177" spans="1:43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</row>
    <row r="178" spans="1:43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</row>
    <row r="179" spans="1:43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</row>
    <row r="180" spans="1:43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</row>
    <row r="181" spans="1:43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</row>
    <row r="182" spans="1:43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</row>
    <row r="183" spans="1:43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</row>
    <row r="184" spans="1:43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</row>
    <row r="185" spans="1:43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</row>
    <row r="186" spans="1:4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</row>
    <row r="187" spans="1:43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</row>
    <row r="188" spans="1:43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</row>
    <row r="189" spans="1:43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</row>
    <row r="190" spans="1:43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</row>
    <row r="191" spans="1:43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</row>
    <row r="192" spans="1:43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</row>
    <row r="193" spans="1:43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</row>
    <row r="194" spans="1:43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</row>
    <row r="195" spans="1:43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</row>
    <row r="196" spans="1:43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</row>
    <row r="197" spans="1:43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</row>
    <row r="198" spans="1:4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</row>
    <row r="199" spans="1:4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</row>
    <row r="200" spans="1:43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</row>
    <row r="201" spans="1:43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</row>
    <row r="202" spans="1:43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</row>
    <row r="203" spans="1:43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</row>
    <row r="204" spans="1:43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</row>
    <row r="205" spans="1:43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</row>
    <row r="206" spans="1:43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</row>
    <row r="207" spans="1:43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</row>
    <row r="208" spans="1:43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</row>
    <row r="209" spans="1:43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</row>
    <row r="210" spans="1:43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</row>
    <row r="211" spans="1:43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</row>
    <row r="212" spans="1:43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</row>
    <row r="213" spans="1:43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</row>
    <row r="214" spans="1:43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</row>
    <row r="215" spans="1:43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</row>
    <row r="216" spans="1:43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</row>
    <row r="217" spans="1:43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</row>
    <row r="218" spans="1:43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</row>
    <row r="219" spans="1:43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</row>
    <row r="220" spans="1:43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</row>
    <row r="221" spans="1:43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</row>
    <row r="222" spans="1:43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</row>
    <row r="223" spans="1:43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</row>
    <row r="224" spans="1:43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</row>
    <row r="225" spans="1:43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</row>
    <row r="226" spans="1:43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</row>
    <row r="227" spans="1:43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</row>
    <row r="228" spans="1:43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</row>
    <row r="229" spans="1:43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</row>
    <row r="230" spans="1:43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</row>
    <row r="231" spans="1:43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</row>
    <row r="232" spans="1:43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</row>
    <row r="233" spans="1:4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</row>
    <row r="234" spans="1:43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</row>
    <row r="235" spans="1:43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</row>
    <row r="236" spans="1:43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</row>
    <row r="237" spans="1:43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</row>
    <row r="238" spans="1:43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</row>
    <row r="239" spans="1:43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</row>
    <row r="240" spans="1:43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</row>
    <row r="241" spans="1:43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</row>
    <row r="242" spans="1:43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</row>
    <row r="243" spans="1:43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</row>
    <row r="244" spans="1:43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</row>
    <row r="245" spans="1:43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</row>
    <row r="246" spans="1:43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</row>
    <row r="247" spans="1:43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</row>
    <row r="248" spans="1:43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</row>
    <row r="249" spans="1:43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</row>
    <row r="250" spans="1:43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</row>
    <row r="251" spans="1:43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</row>
    <row r="252" spans="1:43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</row>
    <row r="253" spans="1:43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</row>
    <row r="254" spans="1:43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</row>
    <row r="255" spans="1:43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</row>
    <row r="256" spans="1:43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</row>
    <row r="257" spans="1:43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</row>
    <row r="258" spans="1:43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</row>
    <row r="259" spans="1:43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</row>
    <row r="260" spans="1:43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</row>
    <row r="261" spans="1:43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</row>
    <row r="262" spans="1:43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</row>
    <row r="263" spans="1:43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</row>
    <row r="264" spans="1:43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</row>
    <row r="265" spans="1:43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</row>
    <row r="266" spans="1:43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</row>
    <row r="267" spans="1:43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</row>
    <row r="268" spans="1:43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</row>
    <row r="269" spans="1:43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</row>
    <row r="270" spans="1:43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</row>
    <row r="271" spans="1:43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</row>
    <row r="272" spans="1:43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</row>
    <row r="273" spans="1:43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</row>
    <row r="274" spans="1:43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</row>
    <row r="275" spans="1:43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</row>
    <row r="276" spans="1:43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</row>
    <row r="277" spans="1:43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</row>
    <row r="278" spans="1:43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</row>
    <row r="279" spans="1:43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</row>
    <row r="280" spans="1:43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</row>
    <row r="281" spans="1:43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</row>
    <row r="282" spans="1:43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</row>
    <row r="283" spans="1:43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</row>
    <row r="284" spans="1:43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</row>
    <row r="285" spans="1:43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</row>
    <row r="286" spans="1:43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</row>
    <row r="287" spans="1:43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</row>
    <row r="288" spans="1:43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</row>
    <row r="289" spans="1:43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</row>
    <row r="290" spans="1:43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</row>
    <row r="291" spans="1:43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</row>
    <row r="292" spans="1:43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</row>
    <row r="293" spans="1:43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</row>
    <row r="294" spans="1:43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</row>
    <row r="295" spans="1:43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</row>
    <row r="296" spans="1:43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</row>
    <row r="297" spans="1:43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</row>
    <row r="298" spans="1:43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</row>
    <row r="299" spans="1:43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</row>
    <row r="300" spans="1:43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</row>
    <row r="301" spans="1:43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</row>
    <row r="302" spans="1:43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</row>
    <row r="303" spans="1:43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</row>
    <row r="304" spans="1:43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</row>
    <row r="305" spans="1:43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</row>
    <row r="306" spans="1:43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</row>
    <row r="307" spans="1:43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</row>
    <row r="308" spans="1:43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</row>
    <row r="309" spans="1:43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</row>
    <row r="310" spans="1:43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</row>
    <row r="311" spans="1:43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</row>
    <row r="312" spans="1:43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</row>
    <row r="313" spans="1:43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</row>
    <row r="314" spans="1:43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</row>
    <row r="315" spans="1:43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</row>
    <row r="316" spans="1:43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</row>
    <row r="317" spans="1:43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</row>
    <row r="318" spans="1:43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</row>
    <row r="319" spans="1:43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</row>
    <row r="320" spans="1:43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</row>
    <row r="321" spans="1:43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</row>
    <row r="322" spans="1:43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</row>
    <row r="323" spans="1:43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</row>
    <row r="324" spans="1:43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</row>
    <row r="325" spans="1:43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</row>
    <row r="326" spans="1:43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</row>
    <row r="327" spans="1:43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</row>
    <row r="328" spans="1:43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</row>
    <row r="329" spans="1:43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</row>
    <row r="330" spans="1:43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</row>
    <row r="331" spans="1:43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</row>
    <row r="332" spans="1:43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</row>
    <row r="333" spans="1:43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</row>
    <row r="334" spans="1:43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</row>
    <row r="335" spans="1:43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</row>
    <row r="336" spans="1:43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</row>
    <row r="337" spans="1:43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</row>
    <row r="338" spans="1:43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</row>
    <row r="339" spans="1:43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</row>
    <row r="340" spans="1:43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</row>
    <row r="341" spans="1:43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</row>
    <row r="342" spans="1:43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</row>
    <row r="343" spans="1:43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</row>
    <row r="344" spans="1:43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</row>
    <row r="345" spans="1:43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</row>
    <row r="346" spans="1:43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</row>
    <row r="347" spans="1:43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</row>
    <row r="348" spans="1:43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</row>
    <row r="349" spans="1:43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</row>
    <row r="350" spans="1:43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</row>
    <row r="351" spans="1:43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</row>
    <row r="352" spans="1:43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</row>
    <row r="353" spans="1:43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</row>
    <row r="354" spans="1:43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</row>
    <row r="355" spans="1:43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</row>
    <row r="356" spans="1:43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</row>
    <row r="357" spans="1:43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</row>
    <row r="358" spans="1:43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</row>
    <row r="359" spans="1:43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</row>
    <row r="360" spans="1:43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</row>
    <row r="361" spans="1:43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</row>
    <row r="362" spans="1:43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</row>
    <row r="363" spans="1:43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</row>
    <row r="364" spans="1:43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</row>
    <row r="365" spans="1:43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</row>
    <row r="366" spans="1:43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</row>
    <row r="367" spans="1:43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</row>
    <row r="368" spans="1:43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</row>
    <row r="369" spans="1:43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</row>
    <row r="370" spans="1:43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</row>
    <row r="371" spans="1:43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</row>
    <row r="372" spans="1:43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</row>
    <row r="373" spans="1:43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</row>
    <row r="374" spans="1:43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</row>
    <row r="375" spans="1:43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</row>
    <row r="376" spans="1:43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</row>
  </sheetData>
  <sheetProtection password="EA98" sheet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65"/>
  <dimension ref="A1:AD62"/>
  <sheetViews>
    <sheetView showGridLines="0" workbookViewId="0">
      <selection activeCell="G8" sqref="G8"/>
    </sheetView>
  </sheetViews>
  <sheetFormatPr defaultColWidth="9.5703125" defaultRowHeight="11.25"/>
  <cols>
    <col min="1" max="1" width="56.28515625" style="7" customWidth="1"/>
    <col min="2" max="2" width="9.5703125" style="126" customWidth="1"/>
    <col min="3" max="3" width="17.28515625" style="7" customWidth="1"/>
    <col min="4" max="4" width="2.28515625" style="7" customWidth="1"/>
    <col min="5" max="5" width="56.28515625" style="7" customWidth="1"/>
    <col min="6" max="6" width="9.5703125" style="7" customWidth="1"/>
    <col min="7" max="7" width="17.28515625" style="7" customWidth="1"/>
    <col min="8" max="8" width="34" style="7" customWidth="1"/>
    <col min="9" max="10" width="10" style="7" customWidth="1"/>
    <col min="11" max="20" width="10" style="7" hidden="1" customWidth="1"/>
    <col min="21" max="21" width="1.85546875" style="7" hidden="1" customWidth="1"/>
    <col min="22" max="25" width="10" style="7" hidden="1" customWidth="1"/>
    <col min="26" max="16384" width="9.5703125" style="7"/>
  </cols>
  <sheetData>
    <row r="1" spans="1:30" ht="87" customHeight="1">
      <c r="A1" s="1" t="str">
        <f>[1]t1!$A$1</f>
        <v>COMPARTO SERVIZIO SANITARIO NAZIONALE - anno 2018</v>
      </c>
      <c r="B1" s="1"/>
      <c r="C1" s="1"/>
      <c r="D1" s="1"/>
      <c r="E1" s="1"/>
      <c r="F1" s="2"/>
      <c r="G1" s="3"/>
      <c r="H1" s="124" t="s">
        <v>157</v>
      </c>
      <c r="I1" s="5"/>
      <c r="J1" s="5"/>
      <c r="K1" s="5"/>
      <c r="L1" s="6" t="s">
        <v>1</v>
      </c>
      <c r="M1" s="6" t="s">
        <v>2</v>
      </c>
      <c r="N1" s="6" t="s">
        <v>3</v>
      </c>
      <c r="O1" s="6" t="s">
        <v>4</v>
      </c>
      <c r="P1" s="6"/>
      <c r="Q1" s="6"/>
      <c r="AB1" s="8" t="str">
        <f>IF(C59=G59,"OK",IF(C59&lt;G59,"ERRORE GRAVE","Sono presenti importi ancora da pagare riferiti alla competenza "&amp;[1]t1!L1))</f>
        <v>Sono presenti importi ancora da pagare riferiti alla competenza 2018</v>
      </c>
      <c r="AD1" s="8"/>
    </row>
    <row r="2" spans="1:30" ht="42" customHeight="1" thickBot="1">
      <c r="B2" s="7"/>
      <c r="E2" s="10"/>
      <c r="F2" s="10"/>
      <c r="G2" s="10"/>
      <c r="H2" s="5"/>
      <c r="I2" s="5"/>
      <c r="J2" s="5"/>
      <c r="K2" s="5"/>
      <c r="L2" s="5"/>
      <c r="M2" s="5"/>
      <c r="N2" s="5"/>
      <c r="O2" s="5"/>
    </row>
    <row r="3" spans="1:30" ht="25.5" customHeight="1" thickBot="1">
      <c r="A3" s="11" t="s">
        <v>5</v>
      </c>
      <c r="B3" s="12"/>
      <c r="C3" s="13"/>
      <c r="D3" s="14"/>
      <c r="E3" s="11" t="s">
        <v>6</v>
      </c>
      <c r="F3" s="15"/>
      <c r="G3" s="16"/>
      <c r="H3" s="17" t="s">
        <v>7</v>
      </c>
      <c r="I3" s="143"/>
      <c r="J3" s="143"/>
      <c r="K3" s="143"/>
      <c r="L3" s="143"/>
      <c r="M3" s="5"/>
      <c r="N3" s="5"/>
      <c r="O3" s="5"/>
      <c r="P3" s="28"/>
      <c r="Q3" s="28"/>
      <c r="R3" s="28"/>
      <c r="S3" s="28"/>
    </row>
    <row r="4" spans="1:30" ht="15" customHeight="1">
      <c r="A4" s="20" t="s">
        <v>8</v>
      </c>
      <c r="B4" s="144" t="s">
        <v>9</v>
      </c>
      <c r="C4" s="22" t="s">
        <v>10</v>
      </c>
      <c r="D4" s="23"/>
      <c r="E4" s="20" t="s">
        <v>8</v>
      </c>
      <c r="F4" s="145" t="s">
        <v>9</v>
      </c>
      <c r="G4" s="25" t="s">
        <v>10</v>
      </c>
      <c r="H4" s="26" t="str">
        <f>IF(AND(C59=0,ISBLANK('SICI(3)'!E17),ISBLANK('SICI(3)'!E19),ISBLANK('SICI(3)'!E21)),"OK",IF(AND(C59&gt;0,ISBLANK('SICI(3)'!E17),ISBLANK('SICI(3)'!E19),ISBLANK('SICI(3)'!E21)),"Attenzione: inserire le voci di costituzione del fondo unicamente in presenza di certificazione dello stesso !!!","OK"))</f>
        <v>OK</v>
      </c>
      <c r="I4" s="143"/>
      <c r="J4" s="143"/>
      <c r="K4" s="143"/>
      <c r="L4" s="27" t="str">
        <f>IF(H18="Ok","OK","NO")</f>
        <v>OK</v>
      </c>
      <c r="M4" s="27" t="str">
        <f>IF(H11="Ok","OK","NO")</f>
        <v>OK</v>
      </c>
      <c r="N4" s="27" t="str">
        <f>IF(H4="Ok","OK","NO")</f>
        <v>OK</v>
      </c>
      <c r="O4" s="27" t="str">
        <f>IF(AB1="OK","OK",IF(AB1="ERRORE GRAVE","NO","NI"))</f>
        <v>NI</v>
      </c>
      <c r="P4" s="28"/>
      <c r="Q4" s="28"/>
      <c r="R4" s="28"/>
      <c r="S4" s="28"/>
    </row>
    <row r="5" spans="1:30" ht="15" customHeight="1">
      <c r="A5" s="29" t="s">
        <v>158</v>
      </c>
      <c r="B5" s="32"/>
      <c r="C5" s="33"/>
      <c r="D5" s="23"/>
      <c r="E5" s="29" t="str">
        <f>A5</f>
        <v>Fondo condizioni di lavoro e incarichi</v>
      </c>
      <c r="F5" s="32"/>
      <c r="G5" s="33"/>
      <c r="H5" s="34"/>
      <c r="I5" s="143"/>
      <c r="J5" s="143"/>
      <c r="Q5" s="35" t="s">
        <v>13</v>
      </c>
      <c r="R5" s="36"/>
      <c r="S5" s="37"/>
      <c r="T5" s="37"/>
      <c r="U5" s="125"/>
      <c r="V5" s="35" t="s">
        <v>14</v>
      </c>
      <c r="W5" s="36"/>
      <c r="X5" s="37"/>
      <c r="Y5" s="37"/>
    </row>
    <row r="6" spans="1:30" ht="15" customHeight="1">
      <c r="A6" s="38" t="s">
        <v>15</v>
      </c>
      <c r="B6" s="39"/>
      <c r="C6" s="40"/>
      <c r="D6" s="23"/>
      <c r="E6" s="41" t="s">
        <v>16</v>
      </c>
      <c r="F6" s="39"/>
      <c r="G6" s="40"/>
      <c r="H6" s="34"/>
      <c r="I6" s="143"/>
      <c r="J6" s="143"/>
      <c r="Q6" s="42" t="s">
        <v>17</v>
      </c>
      <c r="R6" s="42" t="s">
        <v>18</v>
      </c>
      <c r="S6" s="42" t="s">
        <v>19</v>
      </c>
      <c r="T6" s="42" t="s">
        <v>20</v>
      </c>
      <c r="U6" s="125"/>
      <c r="V6" s="42" t="s">
        <v>17</v>
      </c>
      <c r="W6" s="42" t="s">
        <v>18</v>
      </c>
      <c r="X6" s="42" t="s">
        <v>19</v>
      </c>
      <c r="Y6" s="42" t="s">
        <v>20</v>
      </c>
    </row>
    <row r="7" spans="1:30" ht="15" customHeight="1">
      <c r="A7" s="43" t="s">
        <v>159</v>
      </c>
      <c r="B7" s="145" t="s">
        <v>160</v>
      </c>
      <c r="C7" s="44">
        <v>9592109</v>
      </c>
      <c r="D7" s="23"/>
      <c r="E7" s="43" t="s">
        <v>161</v>
      </c>
      <c r="F7" s="145" t="s">
        <v>162</v>
      </c>
      <c r="G7" s="44">
        <v>154064</v>
      </c>
      <c r="H7" s="34"/>
      <c r="I7" s="143"/>
      <c r="J7" s="143"/>
      <c r="Q7" s="45">
        <v>54</v>
      </c>
      <c r="R7" s="45">
        <v>7</v>
      </c>
      <c r="S7" s="46" t="str">
        <f t="shared" ref="S7:S12" si="0">B7</f>
        <v>F01X</v>
      </c>
      <c r="T7" s="47">
        <f t="shared" ref="T7:T12" si="1">ROUND(C7,0)</f>
        <v>9592109</v>
      </c>
      <c r="U7" s="73"/>
      <c r="V7" s="45">
        <v>54</v>
      </c>
      <c r="W7" s="45">
        <v>61</v>
      </c>
      <c r="X7" s="46" t="str">
        <f>F7</f>
        <v>U00Z</v>
      </c>
      <c r="Y7" s="47">
        <f>ROUND(G7,0)</f>
        <v>154064</v>
      </c>
    </row>
    <row r="8" spans="1:30" ht="15" customHeight="1">
      <c r="A8" s="43" t="s">
        <v>163</v>
      </c>
      <c r="B8" s="145" t="s">
        <v>164</v>
      </c>
      <c r="C8" s="44"/>
      <c r="D8" s="23"/>
      <c r="E8" s="43" t="s">
        <v>165</v>
      </c>
      <c r="F8" s="145" t="s">
        <v>166</v>
      </c>
      <c r="G8" s="44">
        <f>2392978-4545</f>
        <v>2388433</v>
      </c>
      <c r="H8" s="34"/>
      <c r="I8" s="19"/>
      <c r="J8" s="19"/>
      <c r="Q8" s="45">
        <v>54</v>
      </c>
      <c r="R8" s="45">
        <v>7</v>
      </c>
      <c r="S8" s="46" t="str">
        <f t="shared" si="0"/>
        <v>F01Y</v>
      </c>
      <c r="T8" s="47">
        <f t="shared" si="1"/>
        <v>0</v>
      </c>
      <c r="U8" s="73"/>
      <c r="V8" s="45">
        <v>54</v>
      </c>
      <c r="W8" s="45">
        <v>61</v>
      </c>
      <c r="X8" s="46" t="str">
        <f t="shared" ref="X8:X14" si="2">F8</f>
        <v>U01C</v>
      </c>
      <c r="Y8" s="47">
        <f t="shared" ref="Y8:Y14" si="3">ROUND(G8,0)</f>
        <v>2388433</v>
      </c>
    </row>
    <row r="9" spans="1:30" ht="15" customHeight="1" thickBot="1">
      <c r="A9" s="43" t="s">
        <v>167</v>
      </c>
      <c r="B9" s="145" t="s">
        <v>168</v>
      </c>
      <c r="C9" s="44"/>
      <c r="D9" s="23"/>
      <c r="E9" s="43" t="s">
        <v>169</v>
      </c>
      <c r="F9" s="145" t="s">
        <v>170</v>
      </c>
      <c r="G9" s="44">
        <v>1521078</v>
      </c>
      <c r="H9" s="50"/>
      <c r="I9" s="19"/>
      <c r="J9" s="19"/>
      <c r="Q9" s="45">
        <v>54</v>
      </c>
      <c r="R9" s="45">
        <v>7</v>
      </c>
      <c r="S9" s="46" t="str">
        <f t="shared" si="0"/>
        <v>F02K</v>
      </c>
      <c r="T9" s="47">
        <f t="shared" si="1"/>
        <v>0</v>
      </c>
      <c r="U9" s="73"/>
      <c r="V9" s="45">
        <v>54</v>
      </c>
      <c r="W9" s="45">
        <v>61</v>
      </c>
      <c r="X9" s="46" t="str">
        <f t="shared" si="2"/>
        <v>U01D</v>
      </c>
      <c r="Y9" s="47">
        <f t="shared" si="3"/>
        <v>1521078</v>
      </c>
    </row>
    <row r="10" spans="1:30" ht="15" customHeight="1" thickBot="1">
      <c r="A10" s="43" t="s">
        <v>171</v>
      </c>
      <c r="B10" s="145" t="s">
        <v>172</v>
      </c>
      <c r="C10" s="44"/>
      <c r="D10" s="23"/>
      <c r="E10" s="43" t="s">
        <v>173</v>
      </c>
      <c r="F10" s="145" t="s">
        <v>174</v>
      </c>
      <c r="G10" s="44">
        <v>822793.95000001043</v>
      </c>
      <c r="H10" s="51" t="s">
        <v>37</v>
      </c>
      <c r="I10" s="143"/>
      <c r="J10" s="143"/>
      <c r="Q10" s="45">
        <v>54</v>
      </c>
      <c r="R10" s="45">
        <v>7</v>
      </c>
      <c r="S10" s="46" t="str">
        <f t="shared" si="0"/>
        <v>F02L</v>
      </c>
      <c r="T10" s="47">
        <f t="shared" si="1"/>
        <v>0</v>
      </c>
      <c r="U10" s="73"/>
      <c r="V10" s="45">
        <v>54</v>
      </c>
      <c r="W10" s="45">
        <v>61</v>
      </c>
      <c r="X10" s="46" t="str">
        <f t="shared" si="2"/>
        <v>U01E</v>
      </c>
      <c r="Y10" s="47">
        <f t="shared" si="3"/>
        <v>822794</v>
      </c>
    </row>
    <row r="11" spans="1:30" ht="15" customHeight="1">
      <c r="A11" s="43" t="s">
        <v>175</v>
      </c>
      <c r="B11" s="145" t="s">
        <v>176</v>
      </c>
      <c r="C11" s="44"/>
      <c r="D11" s="23"/>
      <c r="E11" s="43" t="s">
        <v>177</v>
      </c>
      <c r="F11" s="145" t="s">
        <v>178</v>
      </c>
      <c r="G11" s="44">
        <v>4344932</v>
      </c>
      <c r="H11" s="26" t="str">
        <f>IF(OR(AND(C59=0,G59=0),C59&lt;&gt;G59),"OK","Attenzione: le risorse del fondo coincidono esattamente con i relativi impeghi, è necessario giustificare")</f>
        <v>OK</v>
      </c>
      <c r="I11" s="143"/>
      <c r="J11" s="143"/>
      <c r="Q11" s="45">
        <v>54</v>
      </c>
      <c r="R11" s="45">
        <v>7</v>
      </c>
      <c r="S11" s="46" t="str">
        <f t="shared" si="0"/>
        <v>F02M</v>
      </c>
      <c r="T11" s="47">
        <f t="shared" si="1"/>
        <v>0</v>
      </c>
      <c r="U11" s="73"/>
      <c r="V11" s="45">
        <v>54</v>
      </c>
      <c r="W11" s="45">
        <v>61</v>
      </c>
      <c r="X11" s="46" t="str">
        <f t="shared" si="2"/>
        <v>U01F</v>
      </c>
      <c r="Y11" s="47">
        <f t="shared" si="3"/>
        <v>4344932</v>
      </c>
    </row>
    <row r="12" spans="1:30" ht="15" customHeight="1">
      <c r="A12" s="43" t="s">
        <v>179</v>
      </c>
      <c r="B12" s="145" t="s">
        <v>180</v>
      </c>
      <c r="C12" s="53">
        <f>'t15(3)_Dett'!B11</f>
        <v>0</v>
      </c>
      <c r="D12" s="23"/>
      <c r="E12" s="43" t="s">
        <v>181</v>
      </c>
      <c r="F12" s="145" t="s">
        <v>182</v>
      </c>
      <c r="G12" s="44">
        <v>195167</v>
      </c>
      <c r="H12" s="34"/>
      <c r="I12" s="143"/>
      <c r="J12" s="143"/>
      <c r="Q12" s="45">
        <v>54</v>
      </c>
      <c r="R12" s="45">
        <v>7</v>
      </c>
      <c r="S12" s="46" t="str">
        <f t="shared" si="0"/>
        <v>F998</v>
      </c>
      <c r="T12" s="47">
        <f t="shared" si="1"/>
        <v>0</v>
      </c>
      <c r="U12" s="73"/>
      <c r="V12" s="45">
        <v>54</v>
      </c>
      <c r="W12" s="45">
        <v>61</v>
      </c>
      <c r="X12" s="46" t="str">
        <f t="shared" si="2"/>
        <v>U01G</v>
      </c>
      <c r="Y12" s="47">
        <f t="shared" si="3"/>
        <v>195167</v>
      </c>
    </row>
    <row r="13" spans="1:30" ht="15" customHeight="1" thickBot="1">
      <c r="A13" s="59" t="s">
        <v>53</v>
      </c>
      <c r="B13" s="146"/>
      <c r="C13" s="56">
        <f>SUM(C7:C12)</f>
        <v>9592109</v>
      </c>
      <c r="D13" s="23"/>
      <c r="E13" s="43" t="s">
        <v>183</v>
      </c>
      <c r="F13" s="145" t="s">
        <v>184</v>
      </c>
      <c r="G13" s="44"/>
      <c r="H13" s="34"/>
      <c r="I13" s="143"/>
      <c r="J13" s="143"/>
      <c r="Q13" s="45"/>
      <c r="R13" s="45"/>
      <c r="S13" s="46"/>
      <c r="T13" s="47"/>
      <c r="U13" s="73"/>
      <c r="V13" s="45">
        <v>54</v>
      </c>
      <c r="W13" s="45">
        <v>61</v>
      </c>
      <c r="X13" s="46" t="str">
        <f t="shared" si="2"/>
        <v>U01H</v>
      </c>
      <c r="Y13" s="47">
        <f t="shared" si="3"/>
        <v>0</v>
      </c>
    </row>
    <row r="14" spans="1:30" ht="15" customHeight="1">
      <c r="A14" s="147" t="s">
        <v>101</v>
      </c>
      <c r="B14" s="87"/>
      <c r="C14" s="88"/>
      <c r="D14" s="23"/>
      <c r="E14" s="43" t="s">
        <v>185</v>
      </c>
      <c r="F14" s="145" t="s">
        <v>186</v>
      </c>
      <c r="G14" s="53">
        <f>'t15(3)_Dett'!E11</f>
        <v>0</v>
      </c>
      <c r="H14" s="34"/>
      <c r="I14" s="143"/>
      <c r="J14" s="143"/>
      <c r="Q14" s="45"/>
      <c r="R14" s="45"/>
      <c r="S14" s="46"/>
      <c r="T14" s="47"/>
      <c r="U14" s="73"/>
      <c r="V14" s="45">
        <v>54</v>
      </c>
      <c r="W14" s="45">
        <v>61</v>
      </c>
      <c r="X14" s="46" t="str">
        <f t="shared" si="2"/>
        <v>U998</v>
      </c>
      <c r="Y14" s="47">
        <f t="shared" si="3"/>
        <v>0</v>
      </c>
    </row>
    <row r="15" spans="1:30" ht="15" customHeight="1" thickBot="1">
      <c r="A15" s="43" t="s">
        <v>187</v>
      </c>
      <c r="B15" s="145" t="s">
        <v>188</v>
      </c>
      <c r="C15" s="44"/>
      <c r="D15" s="23"/>
      <c r="E15" s="54" t="s">
        <v>52</v>
      </c>
      <c r="F15" s="130"/>
      <c r="G15" s="56">
        <f>SUM(G7:G14)</f>
        <v>9426467.9500000104</v>
      </c>
      <c r="H15" s="34"/>
      <c r="I15" s="19"/>
      <c r="J15" s="19"/>
      <c r="Q15" s="45">
        <v>54</v>
      </c>
      <c r="R15" s="45">
        <v>9</v>
      </c>
      <c r="S15" s="46" t="str">
        <f>B15</f>
        <v>F02N</v>
      </c>
      <c r="T15" s="47">
        <f>ROUND(C15,0)</f>
        <v>0</v>
      </c>
      <c r="U15" s="73"/>
      <c r="V15" s="73"/>
      <c r="W15" s="73"/>
      <c r="X15" s="73"/>
    </row>
    <row r="16" spans="1:30" ht="15" customHeight="1" thickBot="1">
      <c r="A16" s="148" t="s">
        <v>189</v>
      </c>
      <c r="B16" s="145" t="s">
        <v>190</v>
      </c>
      <c r="C16" s="53">
        <f>'t15(3)_Dett'!B17</f>
        <v>0</v>
      </c>
      <c r="D16" s="23"/>
      <c r="E16" s="149" t="str">
        <f>A26</f>
        <v>Totale Fondo condizioni di lavoro e incarichi</v>
      </c>
      <c r="F16" s="132"/>
      <c r="G16" s="71">
        <f>G15</f>
        <v>9426467.9500000104</v>
      </c>
      <c r="H16" s="50"/>
      <c r="I16" s="19"/>
      <c r="J16" s="19"/>
      <c r="Q16" s="45">
        <v>54</v>
      </c>
      <c r="R16" s="45">
        <v>9</v>
      </c>
      <c r="S16" s="46" t="str">
        <f>B16</f>
        <v>F995</v>
      </c>
      <c r="T16" s="47">
        <f>ROUND(C16,0)</f>
        <v>0</v>
      </c>
      <c r="U16" s="73"/>
      <c r="V16" s="45"/>
      <c r="W16" s="45"/>
      <c r="X16" s="46"/>
      <c r="Y16" s="47"/>
    </row>
    <row r="17" spans="1:25" ht="15" customHeight="1" thickBot="1">
      <c r="A17" s="59" t="s">
        <v>116</v>
      </c>
      <c r="B17" s="146"/>
      <c r="C17" s="56">
        <f>SUM(C15:C16)</f>
        <v>0</v>
      </c>
      <c r="D17" s="23"/>
      <c r="E17" s="150" t="str">
        <f>A27</f>
        <v>Fondo premialità e fasce</v>
      </c>
      <c r="F17" s="87"/>
      <c r="G17" s="88"/>
      <c r="H17" s="51" t="s">
        <v>59</v>
      </c>
      <c r="I17" s="19"/>
      <c r="J17" s="19"/>
      <c r="Q17" s="45"/>
      <c r="R17" s="45"/>
      <c r="S17" s="46"/>
      <c r="T17" s="47"/>
      <c r="U17" s="73"/>
      <c r="V17" s="151"/>
      <c r="W17" s="45"/>
      <c r="X17" s="46"/>
      <c r="Y17" s="47"/>
    </row>
    <row r="18" spans="1:25" ht="15" customHeight="1">
      <c r="A18" s="38" t="s">
        <v>55</v>
      </c>
      <c r="B18" s="39"/>
      <c r="C18" s="40"/>
      <c r="D18" s="23"/>
      <c r="E18" s="41" t="s">
        <v>16</v>
      </c>
      <c r="F18" s="39"/>
      <c r="G18" s="40"/>
      <c r="H18" s="26" t="str">
        <f>IF(C59=0,"OK",IF(AND(C12/C59&lt;0.1,C16/C59&lt;0.1,C35/C59&lt;0.1,C47/C59&lt;0.1),"OK","Attenzione: la voce altre risorse fisse e/o la voce altre risorse variabili risulta maggiore del 10% del fondo, è necessario giustificare"))</f>
        <v>OK</v>
      </c>
      <c r="I18" s="19"/>
      <c r="J18" s="19"/>
      <c r="Q18" s="45"/>
      <c r="R18" s="45"/>
      <c r="S18" s="46"/>
      <c r="T18" s="47"/>
      <c r="U18" s="73"/>
      <c r="V18" s="73"/>
      <c r="W18" s="73"/>
      <c r="X18" s="73"/>
    </row>
    <row r="19" spans="1:25" ht="15" customHeight="1">
      <c r="A19" s="43" t="s">
        <v>57</v>
      </c>
      <c r="B19" s="145" t="s">
        <v>58</v>
      </c>
      <c r="C19" s="44">
        <v>160601</v>
      </c>
      <c r="D19" s="23"/>
      <c r="E19" s="43" t="s">
        <v>191</v>
      </c>
      <c r="F19" s="145" t="s">
        <v>192</v>
      </c>
      <c r="G19" s="44">
        <v>7869580</v>
      </c>
      <c r="H19" s="152"/>
      <c r="I19" s="19"/>
      <c r="J19" s="19"/>
      <c r="Q19" s="45">
        <v>54</v>
      </c>
      <c r="R19" s="45">
        <v>81</v>
      </c>
      <c r="S19" s="46" t="str">
        <f t="shared" ref="S19:S24" si="4">B19</f>
        <v>F27I</v>
      </c>
      <c r="T19" s="47">
        <f t="shared" ref="T19:T24" si="5">ROUND(C19,0)</f>
        <v>160601</v>
      </c>
      <c r="U19" s="73"/>
      <c r="V19" s="45">
        <v>55</v>
      </c>
      <c r="W19" s="73">
        <v>61</v>
      </c>
      <c r="X19" s="46" t="str">
        <f>F19</f>
        <v>U01J</v>
      </c>
      <c r="Y19" s="47">
        <f>ROUND(G19,0)</f>
        <v>7869580</v>
      </c>
    </row>
    <row r="20" spans="1:25" ht="15" customHeight="1">
      <c r="A20" s="43" t="s">
        <v>60</v>
      </c>
      <c r="B20" s="145" t="s">
        <v>61</v>
      </c>
      <c r="C20" s="44"/>
      <c r="D20" s="23"/>
      <c r="E20" s="43" t="s">
        <v>193</v>
      </c>
      <c r="F20" s="145" t="s">
        <v>194</v>
      </c>
      <c r="G20" s="44"/>
      <c r="H20" s="152"/>
      <c r="I20" s="19"/>
      <c r="J20" s="19"/>
      <c r="Q20" s="45">
        <v>54</v>
      </c>
      <c r="R20" s="45">
        <v>81</v>
      </c>
      <c r="S20" s="46" t="str">
        <f t="shared" si="4"/>
        <v>F00P</v>
      </c>
      <c r="T20" s="47">
        <f t="shared" si="5"/>
        <v>0</v>
      </c>
      <c r="U20" s="73"/>
      <c r="V20" s="45">
        <v>55</v>
      </c>
      <c r="W20" s="73">
        <v>61</v>
      </c>
      <c r="X20" s="46" t="str">
        <f t="shared" ref="X20:X29" si="6">F20</f>
        <v>U01K</v>
      </c>
      <c r="Y20" s="47">
        <f t="shared" ref="Y20:Y29" si="7">ROUND(G20,0)</f>
        <v>0</v>
      </c>
    </row>
    <row r="21" spans="1:25" ht="15" customHeight="1">
      <c r="A21" s="43" t="s">
        <v>195</v>
      </c>
      <c r="B21" s="145" t="s">
        <v>196</v>
      </c>
      <c r="C21" s="44"/>
      <c r="D21" s="23"/>
      <c r="E21" s="43" t="s">
        <v>197</v>
      </c>
      <c r="F21" s="145" t="s">
        <v>198</v>
      </c>
      <c r="G21" s="44"/>
      <c r="H21" s="152"/>
      <c r="I21" s="19"/>
      <c r="J21" s="19"/>
      <c r="Q21" s="45">
        <v>54</v>
      </c>
      <c r="R21" s="45">
        <v>81</v>
      </c>
      <c r="S21" s="46" t="str">
        <f t="shared" si="4"/>
        <v>F02O</v>
      </c>
      <c r="T21" s="47">
        <f t="shared" si="5"/>
        <v>0</v>
      </c>
      <c r="U21" s="73"/>
      <c r="V21" s="45">
        <v>55</v>
      </c>
      <c r="W21" s="73">
        <v>61</v>
      </c>
      <c r="X21" s="46" t="str">
        <f t="shared" si="6"/>
        <v>U01L</v>
      </c>
      <c r="Y21" s="47">
        <f t="shared" si="7"/>
        <v>0</v>
      </c>
    </row>
    <row r="22" spans="1:25" ht="15" customHeight="1">
      <c r="A22" s="43" t="s">
        <v>199</v>
      </c>
      <c r="B22" s="145" t="s">
        <v>200</v>
      </c>
      <c r="C22" s="44"/>
      <c r="D22" s="23"/>
      <c r="E22" s="43" t="s">
        <v>201</v>
      </c>
      <c r="F22" s="145" t="s">
        <v>202</v>
      </c>
      <c r="G22" s="44"/>
      <c r="H22" s="152"/>
      <c r="I22" s="19"/>
      <c r="J22" s="19"/>
      <c r="Q22" s="45">
        <v>54</v>
      </c>
      <c r="R22" s="45">
        <v>81</v>
      </c>
      <c r="S22" s="46" t="str">
        <f t="shared" si="4"/>
        <v>F02Q</v>
      </c>
      <c r="T22" s="47">
        <f t="shared" si="5"/>
        <v>0</v>
      </c>
      <c r="U22" s="73"/>
      <c r="V22" s="45">
        <v>55</v>
      </c>
      <c r="W22" s="73">
        <v>61</v>
      </c>
      <c r="X22" s="46" t="str">
        <f t="shared" si="6"/>
        <v>U01M</v>
      </c>
      <c r="Y22" s="47">
        <f t="shared" si="7"/>
        <v>0</v>
      </c>
    </row>
    <row r="23" spans="1:25" ht="15" customHeight="1" thickBot="1">
      <c r="A23" s="43" t="s">
        <v>64</v>
      </c>
      <c r="B23" s="145" t="s">
        <v>65</v>
      </c>
      <c r="C23" s="44"/>
      <c r="D23" s="23"/>
      <c r="E23" s="43" t="s">
        <v>203</v>
      </c>
      <c r="F23" s="145" t="s">
        <v>204</v>
      </c>
      <c r="G23" s="44"/>
      <c r="H23" s="153"/>
      <c r="I23" s="19"/>
      <c r="J23" s="19"/>
      <c r="Q23" s="45">
        <v>54</v>
      </c>
      <c r="R23" s="45">
        <v>81</v>
      </c>
      <c r="S23" s="46" t="str">
        <f t="shared" si="4"/>
        <v>F01S</v>
      </c>
      <c r="T23" s="47">
        <f t="shared" si="5"/>
        <v>0</v>
      </c>
      <c r="U23" s="73"/>
      <c r="V23" s="45">
        <v>55</v>
      </c>
      <c r="W23" s="73">
        <v>61</v>
      </c>
      <c r="X23" s="46" t="str">
        <f t="shared" si="6"/>
        <v>U01N</v>
      </c>
      <c r="Y23" s="47">
        <f t="shared" si="7"/>
        <v>0</v>
      </c>
    </row>
    <row r="24" spans="1:25" ht="15" customHeight="1">
      <c r="A24" s="43" t="s">
        <v>68</v>
      </c>
      <c r="B24" s="145" t="s">
        <v>69</v>
      </c>
      <c r="C24" s="53">
        <f>'t15(3)_Dett'!B42</f>
        <v>0</v>
      </c>
      <c r="D24" s="23"/>
      <c r="E24" s="43" t="s">
        <v>205</v>
      </c>
      <c r="F24" s="144" t="s">
        <v>206</v>
      </c>
      <c r="G24" s="44"/>
      <c r="H24" s="19"/>
      <c r="I24" s="19"/>
      <c r="J24" s="19"/>
      <c r="Q24" s="45">
        <v>54</v>
      </c>
      <c r="R24" s="45">
        <v>81</v>
      </c>
      <c r="S24" s="46" t="str">
        <f t="shared" si="4"/>
        <v>F01P</v>
      </c>
      <c r="T24" s="47">
        <f t="shared" si="5"/>
        <v>0</v>
      </c>
      <c r="U24" s="73"/>
      <c r="V24" s="45">
        <v>55</v>
      </c>
      <c r="W24" s="73">
        <v>61</v>
      </c>
      <c r="X24" s="46" t="str">
        <f t="shared" si="6"/>
        <v>U22I</v>
      </c>
      <c r="Y24" s="47">
        <f t="shared" si="7"/>
        <v>0</v>
      </c>
    </row>
    <row r="25" spans="1:25" ht="15" customHeight="1" thickBot="1">
      <c r="A25" s="59" t="s">
        <v>70</v>
      </c>
      <c r="B25" s="146"/>
      <c r="C25" s="56">
        <f>SUM(C19:C24)</f>
        <v>160601</v>
      </c>
      <c r="D25" s="23"/>
      <c r="E25" s="43" t="s">
        <v>207</v>
      </c>
      <c r="F25" s="144" t="s">
        <v>208</v>
      </c>
      <c r="G25" s="44"/>
      <c r="H25" s="19"/>
      <c r="I25" s="19"/>
      <c r="J25" s="19"/>
      <c r="Q25" s="45"/>
      <c r="R25" s="45"/>
      <c r="S25" s="46"/>
      <c r="T25" s="47"/>
      <c r="U25" s="73"/>
      <c r="V25" s="45">
        <v>55</v>
      </c>
      <c r="W25" s="73">
        <v>61</v>
      </c>
      <c r="X25" s="46" t="str">
        <f t="shared" si="6"/>
        <v>U23I</v>
      </c>
      <c r="Y25" s="47">
        <f t="shared" si="7"/>
        <v>0</v>
      </c>
    </row>
    <row r="26" spans="1:25" ht="15" customHeight="1" thickBot="1">
      <c r="A26" s="154" t="s">
        <v>209</v>
      </c>
      <c r="B26" s="132"/>
      <c r="C26" s="99">
        <f>C13+C17-C25</f>
        <v>9431508</v>
      </c>
      <c r="D26" s="23"/>
      <c r="E26" s="43" t="s">
        <v>210</v>
      </c>
      <c r="F26" s="144" t="s">
        <v>211</v>
      </c>
      <c r="G26" s="44"/>
      <c r="H26" s="19"/>
      <c r="I26" s="19"/>
      <c r="J26" s="19"/>
      <c r="Q26" s="45"/>
      <c r="R26" s="45"/>
      <c r="S26" s="46"/>
      <c r="T26" s="47"/>
      <c r="U26" s="73"/>
      <c r="V26" s="45">
        <v>55</v>
      </c>
      <c r="W26" s="73">
        <v>61</v>
      </c>
      <c r="X26" s="46" t="str">
        <f t="shared" si="6"/>
        <v>U00N</v>
      </c>
      <c r="Y26" s="47">
        <f t="shared" si="7"/>
        <v>0</v>
      </c>
    </row>
    <row r="27" spans="1:25" ht="15" customHeight="1">
      <c r="A27" s="150" t="s">
        <v>212</v>
      </c>
      <c r="B27" s="87"/>
      <c r="C27" s="88"/>
      <c r="D27" s="23"/>
      <c r="E27" s="43" t="s">
        <v>213</v>
      </c>
      <c r="F27" s="145" t="s">
        <v>214</v>
      </c>
      <c r="G27" s="44"/>
      <c r="H27" s="19"/>
      <c r="I27" s="19"/>
      <c r="J27" s="19"/>
      <c r="Q27" s="45"/>
      <c r="R27" s="45"/>
      <c r="S27" s="46"/>
      <c r="T27" s="47"/>
      <c r="U27" s="73"/>
      <c r="V27" s="45">
        <v>55</v>
      </c>
      <c r="W27" s="73">
        <v>61</v>
      </c>
      <c r="X27" s="46" t="str">
        <f t="shared" si="6"/>
        <v>U01O</v>
      </c>
      <c r="Y27" s="47">
        <f t="shared" si="7"/>
        <v>0</v>
      </c>
    </row>
    <row r="28" spans="1:25" ht="15" customHeight="1">
      <c r="A28" s="38" t="s">
        <v>15</v>
      </c>
      <c r="B28" s="39"/>
      <c r="C28" s="40"/>
      <c r="D28" s="23"/>
      <c r="E28" s="43" t="s">
        <v>215</v>
      </c>
      <c r="F28" s="145" t="s">
        <v>216</v>
      </c>
      <c r="G28" s="44">
        <v>4518594</v>
      </c>
      <c r="H28" s="19"/>
      <c r="I28" s="19"/>
      <c r="J28" s="19"/>
      <c r="Q28" s="45"/>
      <c r="R28" s="45"/>
      <c r="S28" s="46"/>
      <c r="T28" s="47"/>
      <c r="U28" s="73"/>
      <c r="V28" s="45">
        <v>55</v>
      </c>
      <c r="W28" s="73">
        <v>61</v>
      </c>
      <c r="X28" s="46" t="str">
        <f t="shared" si="6"/>
        <v>U01P</v>
      </c>
      <c r="Y28" s="47">
        <f t="shared" si="7"/>
        <v>4518594</v>
      </c>
    </row>
    <row r="29" spans="1:25" ht="15" customHeight="1">
      <c r="A29" s="43" t="s">
        <v>217</v>
      </c>
      <c r="B29" s="144" t="s">
        <v>218</v>
      </c>
      <c r="C29" s="44">
        <v>12614765</v>
      </c>
      <c r="D29" s="23"/>
      <c r="E29" s="155" t="s">
        <v>185</v>
      </c>
      <c r="F29" s="156" t="s">
        <v>186</v>
      </c>
      <c r="G29" s="53">
        <f>'t15(3)_Dett'!E17</f>
        <v>2344000</v>
      </c>
      <c r="H29" s="19"/>
      <c r="I29" s="19"/>
      <c r="J29" s="19"/>
      <c r="Q29" s="45">
        <v>55</v>
      </c>
      <c r="R29" s="45">
        <v>7</v>
      </c>
      <c r="S29" s="46" t="str">
        <f>B29</f>
        <v>F02S</v>
      </c>
      <c r="T29" s="47">
        <f>ROUND(C29,0)</f>
        <v>12614765</v>
      </c>
      <c r="U29" s="73"/>
      <c r="V29" s="45">
        <v>55</v>
      </c>
      <c r="W29" s="73">
        <v>61</v>
      </c>
      <c r="X29" s="46" t="str">
        <f t="shared" si="6"/>
        <v>U998</v>
      </c>
      <c r="Y29" s="47">
        <f t="shared" si="7"/>
        <v>2344000</v>
      </c>
    </row>
    <row r="30" spans="1:25" ht="15" customHeight="1" thickBot="1">
      <c r="A30" s="43" t="s">
        <v>219</v>
      </c>
      <c r="B30" s="144" t="s">
        <v>220</v>
      </c>
      <c r="C30" s="44">
        <v>304000</v>
      </c>
      <c r="D30" s="23"/>
      <c r="E30" s="54" t="s">
        <v>52</v>
      </c>
      <c r="F30" s="130"/>
      <c r="G30" s="56">
        <f>SUM(G19:G29)</f>
        <v>14732174</v>
      </c>
      <c r="H30" s="19"/>
      <c r="I30" s="19"/>
      <c r="J30" s="19"/>
      <c r="Q30" s="45">
        <v>55</v>
      </c>
      <c r="R30" s="45">
        <v>7</v>
      </c>
      <c r="S30" s="46" t="str">
        <f t="shared" ref="S30:S35" si="8">B30</f>
        <v>F01Z</v>
      </c>
      <c r="T30" s="47">
        <f t="shared" ref="T30:T35" si="9">ROUND(C30,0)</f>
        <v>304000</v>
      </c>
      <c r="U30" s="73"/>
      <c r="V30" s="93" t="s">
        <v>89</v>
      </c>
      <c r="W30" s="73"/>
      <c r="X30" s="73"/>
    </row>
    <row r="31" spans="1:25" ht="15" customHeight="1" thickBot="1">
      <c r="A31" s="43" t="s">
        <v>221</v>
      </c>
      <c r="B31" s="144" t="s">
        <v>222</v>
      </c>
      <c r="C31" s="44"/>
      <c r="D31" s="23"/>
      <c r="E31" s="61" t="str">
        <f>A58</f>
        <v>Totale Fondo premialità e fasce</v>
      </c>
      <c r="F31" s="70"/>
      <c r="G31" s="71">
        <f>G30</f>
        <v>14732174</v>
      </c>
      <c r="H31" s="19"/>
      <c r="I31" s="19"/>
      <c r="J31" s="19"/>
      <c r="Q31" s="45">
        <v>55</v>
      </c>
      <c r="R31" s="45">
        <v>7</v>
      </c>
      <c r="S31" s="46" t="str">
        <f t="shared" si="8"/>
        <v>F02T</v>
      </c>
      <c r="T31" s="47">
        <f t="shared" si="9"/>
        <v>0</v>
      </c>
      <c r="U31" s="73"/>
      <c r="V31" s="73"/>
      <c r="W31" s="73"/>
      <c r="X31" s="73"/>
    </row>
    <row r="32" spans="1:25" ht="15" customHeight="1">
      <c r="A32" s="43" t="s">
        <v>223</v>
      </c>
      <c r="B32" s="144" t="s">
        <v>224</v>
      </c>
      <c r="C32" s="44"/>
      <c r="D32" s="23"/>
      <c r="E32" s="131"/>
      <c r="F32" s="132"/>
      <c r="G32" s="133"/>
      <c r="H32" s="19"/>
      <c r="I32" s="19"/>
      <c r="J32" s="19"/>
      <c r="Q32" s="45">
        <v>55</v>
      </c>
      <c r="R32" s="45">
        <v>7</v>
      </c>
      <c r="S32" s="46" t="str">
        <f t="shared" si="8"/>
        <v>F02R</v>
      </c>
      <c r="T32" s="47">
        <f t="shared" si="9"/>
        <v>0</v>
      </c>
      <c r="U32" s="73"/>
      <c r="V32" s="73"/>
      <c r="W32" s="73"/>
      <c r="X32" s="73"/>
    </row>
    <row r="33" spans="1:24" ht="15" customHeight="1">
      <c r="A33" s="43" t="s">
        <v>225</v>
      </c>
      <c r="B33" s="144" t="s">
        <v>226</v>
      </c>
      <c r="C33" s="44"/>
      <c r="D33" s="23"/>
      <c r="E33" s="131"/>
      <c r="F33" s="132"/>
      <c r="G33" s="133"/>
      <c r="H33" s="19"/>
      <c r="I33" s="19"/>
      <c r="J33" s="19"/>
      <c r="Q33" s="45">
        <v>55</v>
      </c>
      <c r="R33" s="45">
        <v>7</v>
      </c>
      <c r="S33" s="46" t="str">
        <f t="shared" si="8"/>
        <v>F03M</v>
      </c>
      <c r="T33" s="47">
        <f t="shared" si="9"/>
        <v>0</v>
      </c>
      <c r="U33" s="73"/>
      <c r="V33" s="73"/>
      <c r="W33" s="73"/>
      <c r="X33" s="73"/>
    </row>
    <row r="34" spans="1:24" s="5" customFormat="1" ht="15" customHeight="1">
      <c r="A34" s="43" t="s">
        <v>227</v>
      </c>
      <c r="B34" s="144" t="s">
        <v>228</v>
      </c>
      <c r="C34" s="44"/>
      <c r="D34" s="23"/>
      <c r="E34" s="131"/>
      <c r="F34" s="132"/>
      <c r="G34" s="133"/>
      <c r="H34" s="19"/>
      <c r="I34" s="19"/>
      <c r="J34" s="19"/>
      <c r="Q34" s="45">
        <v>55</v>
      </c>
      <c r="R34" s="45">
        <v>7</v>
      </c>
      <c r="S34" s="46" t="str">
        <f t="shared" si="8"/>
        <v>F02V</v>
      </c>
      <c r="T34" s="47">
        <f t="shared" si="9"/>
        <v>0</v>
      </c>
      <c r="U34" s="73"/>
      <c r="V34" s="73"/>
      <c r="W34" s="73"/>
      <c r="X34" s="73"/>
    </row>
    <row r="35" spans="1:24" s="5" customFormat="1" ht="15" customHeight="1">
      <c r="A35" s="43" t="s">
        <v>179</v>
      </c>
      <c r="B35" s="144" t="s">
        <v>180</v>
      </c>
      <c r="C35" s="53">
        <f>'t15(3)_Dett'!B23</f>
        <v>650000</v>
      </c>
      <c r="D35" s="23"/>
      <c r="E35" s="131"/>
      <c r="F35" s="132"/>
      <c r="G35" s="133"/>
      <c r="H35" s="19"/>
      <c r="I35" s="19"/>
      <c r="J35" s="19"/>
      <c r="Q35" s="45">
        <v>55</v>
      </c>
      <c r="R35" s="45">
        <v>7</v>
      </c>
      <c r="S35" s="46" t="str">
        <f t="shared" si="8"/>
        <v>F998</v>
      </c>
      <c r="T35" s="47">
        <f t="shared" si="9"/>
        <v>650000</v>
      </c>
      <c r="U35" s="73"/>
      <c r="V35" s="73"/>
      <c r="W35" s="73"/>
      <c r="X35" s="73"/>
    </row>
    <row r="36" spans="1:24" ht="15" customHeight="1" thickBot="1">
      <c r="A36" s="59" t="s">
        <v>53</v>
      </c>
      <c r="B36" s="146"/>
      <c r="C36" s="56">
        <f>SUM(C29:C35)</f>
        <v>13568765</v>
      </c>
      <c r="D36" s="23"/>
      <c r="E36" s="131"/>
      <c r="F36" s="132"/>
      <c r="G36" s="133"/>
      <c r="H36" s="19"/>
      <c r="I36" s="19"/>
      <c r="J36" s="19"/>
      <c r="Q36" s="45"/>
      <c r="R36" s="45"/>
      <c r="S36" s="46"/>
      <c r="T36" s="47"/>
      <c r="U36" s="73"/>
      <c r="V36" s="73"/>
      <c r="W36" s="73"/>
      <c r="X36" s="73"/>
    </row>
    <row r="37" spans="1:24" ht="15" customHeight="1">
      <c r="A37" s="147" t="s">
        <v>101</v>
      </c>
      <c r="B37" s="87"/>
      <c r="C37" s="88"/>
      <c r="D37" s="23"/>
      <c r="E37" s="131"/>
      <c r="F37" s="132"/>
      <c r="G37" s="133"/>
      <c r="H37" s="19"/>
      <c r="I37" s="19"/>
      <c r="J37" s="19"/>
      <c r="Q37" s="45"/>
      <c r="R37" s="45"/>
      <c r="S37" s="46"/>
      <c r="T37" s="47"/>
      <c r="U37" s="73"/>
      <c r="V37" s="73"/>
      <c r="W37" s="73"/>
      <c r="X37" s="73"/>
    </row>
    <row r="38" spans="1:24" ht="15" customHeight="1">
      <c r="A38" s="43" t="s">
        <v>229</v>
      </c>
      <c r="B38" s="144" t="s">
        <v>230</v>
      </c>
      <c r="C38" s="44">
        <v>2344000</v>
      </c>
      <c r="D38" s="23"/>
      <c r="E38" s="134"/>
      <c r="F38" s="132"/>
      <c r="G38" s="133"/>
      <c r="H38" s="19"/>
      <c r="I38" s="19"/>
      <c r="J38" s="19"/>
      <c r="Q38" s="45">
        <v>55</v>
      </c>
      <c r="R38" s="45">
        <v>9</v>
      </c>
      <c r="S38" s="46" t="str">
        <f>B38</f>
        <v>F02W</v>
      </c>
      <c r="T38" s="47">
        <f>ROUND(C38,0)</f>
        <v>2344000</v>
      </c>
      <c r="U38" s="73"/>
      <c r="V38" s="73"/>
      <c r="W38" s="73"/>
      <c r="X38" s="73"/>
    </row>
    <row r="39" spans="1:24" ht="15" customHeight="1">
      <c r="A39" s="43" t="s">
        <v>102</v>
      </c>
      <c r="B39" s="145" t="s">
        <v>103</v>
      </c>
      <c r="C39" s="44"/>
      <c r="D39" s="23"/>
      <c r="E39" s="134"/>
      <c r="F39" s="132"/>
      <c r="G39" s="133"/>
      <c r="H39" s="19"/>
      <c r="I39" s="19"/>
      <c r="J39" s="19"/>
      <c r="Q39" s="45">
        <v>55</v>
      </c>
      <c r="R39" s="45">
        <v>9</v>
      </c>
      <c r="S39" s="46" t="str">
        <f t="shared" ref="S39:S48" si="10">B39</f>
        <v>F50H</v>
      </c>
      <c r="T39" s="47">
        <f t="shared" ref="T39:T48" si="11">ROUND(C39,0)</f>
        <v>0</v>
      </c>
      <c r="U39" s="73"/>
      <c r="V39" s="73"/>
      <c r="W39" s="73"/>
      <c r="X39" s="73"/>
    </row>
    <row r="40" spans="1:24" ht="15" customHeight="1">
      <c r="A40" s="43" t="s">
        <v>110</v>
      </c>
      <c r="B40" s="145" t="s">
        <v>111</v>
      </c>
      <c r="C40" s="44"/>
      <c r="D40" s="23"/>
      <c r="E40" s="134"/>
      <c r="F40" s="132"/>
      <c r="G40" s="133"/>
      <c r="H40" s="19"/>
      <c r="I40" s="19"/>
      <c r="J40" s="19"/>
      <c r="Q40" s="45">
        <v>55</v>
      </c>
      <c r="R40" s="45">
        <v>9</v>
      </c>
      <c r="S40" s="46" t="str">
        <f t="shared" si="10"/>
        <v>F96H</v>
      </c>
      <c r="T40" s="47">
        <f t="shared" si="11"/>
        <v>0</v>
      </c>
      <c r="U40" s="73"/>
      <c r="V40" s="73"/>
      <c r="W40" s="73"/>
      <c r="X40" s="73"/>
    </row>
    <row r="41" spans="1:24" ht="15" customHeight="1">
      <c r="A41" s="43" t="s">
        <v>231</v>
      </c>
      <c r="B41" s="145" t="s">
        <v>232</v>
      </c>
      <c r="C41" s="44"/>
      <c r="D41" s="23"/>
      <c r="E41" s="134"/>
      <c r="F41" s="132"/>
      <c r="G41" s="133"/>
      <c r="H41" s="19"/>
      <c r="I41" s="19"/>
      <c r="J41" s="19"/>
      <c r="Q41" s="45">
        <v>55</v>
      </c>
      <c r="R41" s="45">
        <v>9</v>
      </c>
      <c r="S41" s="46" t="str">
        <f t="shared" si="10"/>
        <v>F00N</v>
      </c>
      <c r="T41" s="47">
        <f t="shared" si="11"/>
        <v>0</v>
      </c>
      <c r="U41" s="73"/>
      <c r="V41" s="73"/>
      <c r="W41" s="73"/>
      <c r="X41" s="73"/>
    </row>
    <row r="42" spans="1:24" ht="15" customHeight="1">
      <c r="A42" s="43" t="s">
        <v>233</v>
      </c>
      <c r="B42" s="145" t="s">
        <v>234</v>
      </c>
      <c r="C42" s="44"/>
      <c r="D42" s="23"/>
      <c r="E42" s="134"/>
      <c r="F42" s="132"/>
      <c r="G42" s="133"/>
      <c r="H42" s="19"/>
      <c r="I42" s="19"/>
      <c r="J42" s="19"/>
      <c r="Q42" s="45">
        <v>55</v>
      </c>
      <c r="R42" s="45">
        <v>9</v>
      </c>
      <c r="S42" s="46" t="str">
        <f t="shared" si="10"/>
        <v>F00Q</v>
      </c>
      <c r="T42" s="47">
        <f t="shared" si="11"/>
        <v>0</v>
      </c>
      <c r="U42" s="73"/>
      <c r="V42" s="73"/>
      <c r="W42" s="73"/>
      <c r="X42" s="73"/>
    </row>
    <row r="43" spans="1:24" ht="15" customHeight="1">
      <c r="A43" s="43" t="s">
        <v>210</v>
      </c>
      <c r="B43" s="145" t="s">
        <v>235</v>
      </c>
      <c r="C43" s="44"/>
      <c r="D43" s="23"/>
      <c r="E43" s="134"/>
      <c r="F43" s="132"/>
      <c r="G43" s="133"/>
      <c r="H43" s="19"/>
      <c r="I43" s="19"/>
      <c r="J43" s="19"/>
      <c r="Q43" s="45">
        <v>55</v>
      </c>
      <c r="R43" s="45">
        <v>9</v>
      </c>
      <c r="S43" s="46" t="str">
        <f t="shared" si="10"/>
        <v>F00R</v>
      </c>
      <c r="T43" s="47">
        <f t="shared" si="11"/>
        <v>0</v>
      </c>
      <c r="U43" s="73"/>
      <c r="V43" s="73"/>
      <c r="W43" s="73"/>
      <c r="X43" s="73"/>
    </row>
    <row r="44" spans="1:24" ht="15" customHeight="1">
      <c r="A44" s="43" t="s">
        <v>236</v>
      </c>
      <c r="B44" s="144" t="s">
        <v>237</v>
      </c>
      <c r="C44" s="44"/>
      <c r="D44" s="23"/>
      <c r="E44" s="134"/>
      <c r="F44" s="132"/>
      <c r="G44" s="133"/>
      <c r="H44" s="19"/>
      <c r="I44" s="19"/>
      <c r="J44" s="19"/>
      <c r="Q44" s="45">
        <v>55</v>
      </c>
      <c r="R44" s="45">
        <v>9</v>
      </c>
      <c r="S44" s="46" t="str">
        <f t="shared" si="10"/>
        <v>F02X</v>
      </c>
      <c r="T44" s="47">
        <f t="shared" si="11"/>
        <v>0</v>
      </c>
      <c r="U44" s="73"/>
      <c r="V44" s="73"/>
      <c r="W44" s="73"/>
      <c r="X44" s="73"/>
    </row>
    <row r="45" spans="1:24" ht="15" customHeight="1">
      <c r="A45" s="43" t="s">
        <v>238</v>
      </c>
      <c r="B45" s="144" t="s">
        <v>239</v>
      </c>
      <c r="C45" s="44"/>
      <c r="D45" s="23"/>
      <c r="E45" s="134"/>
      <c r="F45" s="132"/>
      <c r="G45" s="133"/>
      <c r="H45" s="19"/>
      <c r="I45" s="19"/>
      <c r="J45" s="19"/>
      <c r="Q45" s="45">
        <v>55</v>
      </c>
      <c r="R45" s="45">
        <v>9</v>
      </c>
      <c r="S45" s="46" t="str">
        <f t="shared" si="10"/>
        <v>F02Y</v>
      </c>
      <c r="T45" s="47">
        <f t="shared" si="11"/>
        <v>0</v>
      </c>
      <c r="U45" s="73"/>
      <c r="V45" s="73"/>
      <c r="W45" s="73"/>
      <c r="X45" s="73"/>
    </row>
    <row r="46" spans="1:24" ht="15" customHeight="1">
      <c r="A46" s="43" t="s">
        <v>240</v>
      </c>
      <c r="B46" s="144" t="s">
        <v>241</v>
      </c>
      <c r="C46" s="44"/>
      <c r="D46" s="23"/>
      <c r="E46" s="134"/>
      <c r="F46" s="132"/>
      <c r="G46" s="133"/>
      <c r="H46" s="19"/>
      <c r="I46" s="19"/>
      <c r="J46" s="19"/>
      <c r="Q46" s="45">
        <v>55</v>
      </c>
      <c r="R46" s="45">
        <v>9</v>
      </c>
      <c r="S46" s="46" t="str">
        <f t="shared" si="10"/>
        <v>F03J</v>
      </c>
      <c r="T46" s="47">
        <f t="shared" si="11"/>
        <v>0</v>
      </c>
      <c r="U46" s="73"/>
      <c r="V46" s="73"/>
      <c r="W46" s="73"/>
      <c r="X46" s="73"/>
    </row>
    <row r="47" spans="1:24" ht="15" customHeight="1">
      <c r="A47" s="43" t="s">
        <v>189</v>
      </c>
      <c r="B47" s="145" t="s">
        <v>190</v>
      </c>
      <c r="C47" s="53">
        <f>'t15(3)_Dett'!B29</f>
        <v>0</v>
      </c>
      <c r="D47" s="23"/>
      <c r="E47" s="134"/>
      <c r="F47" s="132"/>
      <c r="G47" s="133"/>
      <c r="H47" s="19"/>
      <c r="I47" s="19"/>
      <c r="J47" s="19"/>
      <c r="Q47" s="45">
        <v>55</v>
      </c>
      <c r="R47" s="45">
        <v>9</v>
      </c>
      <c r="S47" s="46" t="str">
        <f t="shared" si="10"/>
        <v>F995</v>
      </c>
      <c r="T47" s="47">
        <f t="shared" si="11"/>
        <v>0</v>
      </c>
      <c r="U47" s="73"/>
      <c r="V47" s="73"/>
      <c r="W47" s="73"/>
      <c r="X47" s="73"/>
    </row>
    <row r="48" spans="1:24" ht="15" customHeight="1">
      <c r="A48" s="43" t="s">
        <v>114</v>
      </c>
      <c r="B48" s="145" t="s">
        <v>115</v>
      </c>
      <c r="C48" s="53">
        <f>'t15(3)_Dett'!B34</f>
        <v>0</v>
      </c>
      <c r="D48" s="23"/>
      <c r="E48" s="134"/>
      <c r="F48" s="132"/>
      <c r="G48" s="133"/>
      <c r="H48" s="19"/>
      <c r="I48" s="19"/>
      <c r="J48" s="19"/>
      <c r="Q48" s="45">
        <v>55</v>
      </c>
      <c r="R48" s="45">
        <v>9</v>
      </c>
      <c r="S48" s="46" t="str">
        <f t="shared" si="10"/>
        <v>F999</v>
      </c>
      <c r="T48" s="47">
        <f t="shared" si="11"/>
        <v>0</v>
      </c>
      <c r="U48" s="73"/>
      <c r="V48" s="73"/>
      <c r="W48" s="73"/>
      <c r="X48" s="73"/>
    </row>
    <row r="49" spans="1:24" ht="15" customHeight="1" thickBot="1">
      <c r="A49" s="59" t="s">
        <v>116</v>
      </c>
      <c r="B49" s="146"/>
      <c r="C49" s="56">
        <f>SUM(C38:C48)</f>
        <v>2344000</v>
      </c>
      <c r="D49" s="23"/>
      <c r="E49" s="134"/>
      <c r="F49" s="132"/>
      <c r="G49" s="133"/>
      <c r="H49" s="19"/>
      <c r="I49" s="19"/>
      <c r="J49" s="19"/>
      <c r="Q49" s="45"/>
      <c r="R49" s="45"/>
      <c r="S49" s="46"/>
      <c r="T49" s="47"/>
      <c r="U49" s="73"/>
      <c r="V49" s="73"/>
      <c r="W49" s="73"/>
      <c r="X49" s="73"/>
    </row>
    <row r="50" spans="1:24" ht="15" customHeight="1">
      <c r="A50" s="38" t="s">
        <v>55</v>
      </c>
      <c r="B50" s="39"/>
      <c r="C50" s="40"/>
      <c r="D50" s="23"/>
      <c r="E50" s="134"/>
      <c r="F50" s="132"/>
      <c r="G50" s="133"/>
      <c r="H50" s="19"/>
      <c r="I50" s="19"/>
      <c r="J50" s="19"/>
      <c r="Q50" s="45"/>
      <c r="R50" s="45"/>
      <c r="S50" s="46"/>
      <c r="T50" s="47"/>
      <c r="U50" s="73"/>
      <c r="V50" s="73"/>
      <c r="W50" s="73"/>
      <c r="X50" s="73"/>
    </row>
    <row r="51" spans="1:24" ht="15" customHeight="1">
      <c r="A51" s="43" t="s">
        <v>57</v>
      </c>
      <c r="B51" s="145" t="s">
        <v>58</v>
      </c>
      <c r="C51" s="44">
        <v>160601</v>
      </c>
      <c r="D51" s="23"/>
      <c r="E51" s="134"/>
      <c r="F51" s="132"/>
      <c r="G51" s="133"/>
      <c r="H51" s="19"/>
      <c r="I51" s="19"/>
      <c r="J51" s="19"/>
      <c r="Q51" s="45">
        <v>55</v>
      </c>
      <c r="R51" s="45">
        <v>81</v>
      </c>
      <c r="S51" s="46" t="str">
        <f t="shared" ref="S51:S56" si="12">B51</f>
        <v>F27I</v>
      </c>
      <c r="T51" s="47">
        <f t="shared" ref="T51:T56" si="13">ROUND(C51,0)</f>
        <v>160601</v>
      </c>
      <c r="U51" s="73"/>
      <c r="V51" s="73"/>
      <c r="W51" s="73"/>
      <c r="X51" s="73"/>
    </row>
    <row r="52" spans="1:24" ht="15" customHeight="1">
      <c r="A52" s="43" t="s">
        <v>60</v>
      </c>
      <c r="B52" s="145" t="s">
        <v>61</v>
      </c>
      <c r="C52" s="44"/>
      <c r="D52" s="23"/>
      <c r="E52" s="134"/>
      <c r="F52" s="132"/>
      <c r="G52" s="133"/>
      <c r="H52" s="19"/>
      <c r="I52" s="19"/>
      <c r="J52" s="19"/>
      <c r="Q52" s="45">
        <v>55</v>
      </c>
      <c r="R52" s="45">
        <v>81</v>
      </c>
      <c r="S52" s="46" t="str">
        <f t="shared" si="12"/>
        <v>F00P</v>
      </c>
      <c r="T52" s="47">
        <f t="shared" si="13"/>
        <v>0</v>
      </c>
      <c r="U52" s="73"/>
      <c r="V52" s="73"/>
      <c r="W52" s="73"/>
      <c r="X52" s="73"/>
    </row>
    <row r="53" spans="1:24" ht="15" customHeight="1">
      <c r="A53" s="43" t="s">
        <v>242</v>
      </c>
      <c r="B53" s="144" t="s">
        <v>243</v>
      </c>
      <c r="C53" s="44"/>
      <c r="D53" s="23"/>
      <c r="E53" s="134"/>
      <c r="F53" s="132"/>
      <c r="G53" s="133"/>
      <c r="H53" s="19"/>
      <c r="I53" s="19"/>
      <c r="J53" s="19"/>
      <c r="Q53" s="45">
        <v>55</v>
      </c>
      <c r="R53" s="45">
        <v>81</v>
      </c>
      <c r="S53" s="46" t="str">
        <f t="shared" si="12"/>
        <v>F03K</v>
      </c>
      <c r="T53" s="47">
        <f t="shared" si="13"/>
        <v>0</v>
      </c>
      <c r="U53" s="73"/>
      <c r="V53" s="73"/>
      <c r="W53" s="73"/>
      <c r="X53" s="73"/>
    </row>
    <row r="54" spans="1:24" ht="15" customHeight="1">
      <c r="A54" s="43" t="s">
        <v>244</v>
      </c>
      <c r="B54" s="144" t="s">
        <v>245</v>
      </c>
      <c r="C54" s="44"/>
      <c r="D54" s="23"/>
      <c r="E54" s="134"/>
      <c r="F54" s="132"/>
      <c r="G54" s="133"/>
      <c r="Q54" s="45">
        <v>55</v>
      </c>
      <c r="R54" s="45">
        <v>81</v>
      </c>
      <c r="S54" s="46" t="str">
        <f t="shared" si="12"/>
        <v>F03L</v>
      </c>
      <c r="T54" s="47">
        <f t="shared" si="13"/>
        <v>0</v>
      </c>
      <c r="U54" s="73"/>
      <c r="V54" s="73"/>
      <c r="W54" s="73"/>
      <c r="X54" s="73"/>
    </row>
    <row r="55" spans="1:24" ht="15" customHeight="1">
      <c r="A55" s="43" t="s">
        <v>64</v>
      </c>
      <c r="B55" s="145" t="s">
        <v>65</v>
      </c>
      <c r="C55" s="44"/>
      <c r="D55" s="23"/>
      <c r="E55" s="134"/>
      <c r="F55" s="132"/>
      <c r="G55" s="133"/>
      <c r="Q55" s="45">
        <v>55</v>
      </c>
      <c r="R55" s="45">
        <v>81</v>
      </c>
      <c r="S55" s="46" t="str">
        <f t="shared" si="12"/>
        <v>F01S</v>
      </c>
      <c r="T55" s="47">
        <f t="shared" si="13"/>
        <v>0</v>
      </c>
      <c r="U55" s="73"/>
      <c r="V55" s="73"/>
      <c r="W55" s="73"/>
      <c r="X55" s="73"/>
    </row>
    <row r="56" spans="1:24" ht="15" customHeight="1">
      <c r="A56" s="43" t="s">
        <v>68</v>
      </c>
      <c r="B56" s="145" t="s">
        <v>69</v>
      </c>
      <c r="C56" s="53">
        <f>'t15(3)_Dett'!B48</f>
        <v>966041</v>
      </c>
      <c r="D56" s="23"/>
      <c r="E56" s="134"/>
      <c r="F56" s="132"/>
      <c r="G56" s="133"/>
      <c r="Q56" s="45">
        <v>55</v>
      </c>
      <c r="R56" s="45">
        <v>81</v>
      </c>
      <c r="S56" s="46" t="str">
        <f t="shared" si="12"/>
        <v>F01P</v>
      </c>
      <c r="T56" s="47">
        <f t="shared" si="13"/>
        <v>966041</v>
      </c>
      <c r="U56" s="73"/>
      <c r="V56" s="73"/>
      <c r="W56" s="73"/>
      <c r="X56" s="73"/>
    </row>
    <row r="57" spans="1:24" ht="15" customHeight="1" thickBot="1">
      <c r="A57" s="59" t="s">
        <v>70</v>
      </c>
      <c r="B57" s="146"/>
      <c r="C57" s="56">
        <f>SUM(C51:C56)</f>
        <v>1126642</v>
      </c>
      <c r="D57" s="23"/>
      <c r="E57" s="134"/>
      <c r="F57" s="132"/>
      <c r="G57" s="133"/>
      <c r="Q57" s="93" t="s">
        <v>89</v>
      </c>
      <c r="R57" s="45"/>
      <c r="S57" s="46"/>
      <c r="T57" s="47"/>
      <c r="U57" s="73"/>
      <c r="V57" s="73"/>
      <c r="W57" s="73"/>
      <c r="X57" s="73"/>
    </row>
    <row r="58" spans="1:24" ht="15" customHeight="1" thickBot="1">
      <c r="A58" s="61" t="s">
        <v>246</v>
      </c>
      <c r="B58" s="70"/>
      <c r="C58" s="71">
        <f>C36+C49-C57</f>
        <v>14786123</v>
      </c>
      <c r="D58" s="23"/>
      <c r="G58" s="140"/>
      <c r="Q58" s="45"/>
      <c r="R58" s="45"/>
      <c r="S58" s="46"/>
      <c r="T58" s="47"/>
      <c r="U58" s="73"/>
      <c r="V58" s="73"/>
      <c r="W58" s="73"/>
      <c r="X58" s="73"/>
    </row>
    <row r="59" spans="1:24" ht="15" customHeight="1" thickBot="1">
      <c r="A59" s="97" t="s">
        <v>117</v>
      </c>
      <c r="B59" s="157"/>
      <c r="C59" s="99">
        <f>C26+C58</f>
        <v>24217631</v>
      </c>
      <c r="D59" s="23"/>
      <c r="E59" s="100" t="s">
        <v>118</v>
      </c>
      <c r="F59" s="158"/>
      <c r="G59" s="99">
        <f>G16+G31</f>
        <v>24158641.95000001</v>
      </c>
      <c r="Q59" s="45"/>
      <c r="R59" s="45"/>
      <c r="S59" s="46"/>
      <c r="T59" s="47"/>
      <c r="U59" s="73"/>
      <c r="V59" s="73"/>
      <c r="W59" s="73"/>
      <c r="X59" s="73"/>
    </row>
    <row r="60" spans="1:24" ht="15" customHeight="1">
      <c r="D60" s="159"/>
      <c r="V60" s="73"/>
      <c r="W60" s="73"/>
      <c r="X60" s="73"/>
    </row>
    <row r="61" spans="1:24" ht="15" customHeight="1">
      <c r="A61" s="7" t="s">
        <v>155</v>
      </c>
      <c r="D61" s="159"/>
      <c r="K61" s="73"/>
      <c r="L61" s="73"/>
      <c r="M61" s="73"/>
      <c r="N61" s="73"/>
      <c r="O61" s="73"/>
      <c r="P61" s="73"/>
      <c r="Q61" s="93"/>
      <c r="R61" s="73"/>
      <c r="S61" s="73"/>
      <c r="T61" s="73"/>
    </row>
    <row r="62" spans="1:24" ht="15" customHeight="1">
      <c r="A62" s="7" t="s">
        <v>247</v>
      </c>
    </row>
  </sheetData>
  <sheetProtection password="EA98" sheet="1" selectLockedCells="1"/>
  <mergeCells count="3">
    <mergeCell ref="H4:H9"/>
    <mergeCell ref="H11:H16"/>
    <mergeCell ref="H18:H23"/>
  </mergeCells>
  <dataValidations count="1">
    <dataValidation type="whole" allowBlank="1" showInputMessage="1" showErrorMessage="1" errorTitle="ERRORE NEL DATO IMMESSO" error="INSERIRE SOLO NUMERI INTERI" sqref="C66:C68 C19:C20 C24 C52 C56">
      <formula1>0</formula1>
      <formula2>999999999999</formula2>
    </dataValidation>
  </dataValidations>
  <printOptions horizontalCentered="1" verticalCentered="1"/>
  <pageMargins left="0" right="0" top="0.19685039370078741" bottom="0.55118110236220474" header="0.51181102362204722" footer="0.51181102362204722"/>
  <pageSetup paperSize="9" scale="75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Q376"/>
  <sheetViews>
    <sheetView topLeftCell="A8" zoomScale="90" zoomScaleNormal="90" workbookViewId="0">
      <selection activeCell="G8" sqref="G8"/>
    </sheetView>
  </sheetViews>
  <sheetFormatPr defaultRowHeight="12.75"/>
  <cols>
    <col min="1" max="1" width="62" customWidth="1"/>
    <col min="2" max="2" width="17.85546875" customWidth="1"/>
    <col min="3" max="3" width="2.85546875" customWidth="1"/>
    <col min="4" max="4" width="68.5703125" bestFit="1" customWidth="1"/>
    <col min="5" max="5" width="11" customWidth="1"/>
  </cols>
  <sheetData>
    <row r="1" spans="1:43" ht="18.75">
      <c r="A1" s="103" t="str">
        <f>[1]t1!A1:I1</f>
        <v>COMPARTO SERVIZIO SANITARIO NAZIONALE - anno 2018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</row>
    <row r="2" spans="1:4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</row>
    <row r="3" spans="1:4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</row>
    <row r="4" spans="1:4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</row>
    <row r="5" spans="1:4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</row>
    <row r="6" spans="1:4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</row>
    <row r="7" spans="1:4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</row>
    <row r="8" spans="1:43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</row>
    <row r="9" spans="1:43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</row>
    <row r="10" spans="1:43" ht="13.5" thickBot="1">
      <c r="A10" s="20" t="s">
        <v>8</v>
      </c>
      <c r="B10" s="22" t="s">
        <v>10</v>
      </c>
      <c r="C10" s="104"/>
      <c r="D10" s="20" t="s">
        <v>8</v>
      </c>
      <c r="E10" s="22" t="s">
        <v>10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</row>
    <row r="11" spans="1:43">
      <c r="A11" s="105" t="s">
        <v>248</v>
      </c>
      <c r="B11" s="106">
        <f>SUM(B12:B16)</f>
        <v>0</v>
      </c>
      <c r="C11" s="104"/>
      <c r="D11" s="105" t="s">
        <v>249</v>
      </c>
      <c r="E11" s="106">
        <f>SUM(E12:E16)</f>
        <v>0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</row>
    <row r="12" spans="1:43">
      <c r="A12" s="160"/>
      <c r="B12" s="108"/>
      <c r="C12" s="104"/>
      <c r="D12" s="109"/>
      <c r="E12" s="110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</row>
    <row r="13" spans="1:43">
      <c r="A13" s="109"/>
      <c r="B13" s="110"/>
      <c r="C13" s="104"/>
      <c r="D13" s="109"/>
      <c r="E13" s="110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</row>
    <row r="14" spans="1:43">
      <c r="A14" s="109"/>
      <c r="B14" s="110"/>
      <c r="C14" s="104"/>
      <c r="D14" s="109"/>
      <c r="E14" s="110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</row>
    <row r="15" spans="1:43">
      <c r="A15" s="109"/>
      <c r="B15" s="110"/>
      <c r="C15" s="104"/>
      <c r="D15" s="109"/>
      <c r="E15" s="110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</row>
    <row r="16" spans="1:43">
      <c r="A16" s="111"/>
      <c r="B16" s="110"/>
      <c r="C16" s="104"/>
      <c r="D16" s="109"/>
      <c r="E16" s="110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</row>
    <row r="17" spans="1:43">
      <c r="A17" s="112" t="s">
        <v>250</v>
      </c>
      <c r="B17" s="113">
        <f>SUM(B18:B22)</f>
        <v>0</v>
      </c>
      <c r="C17" s="104"/>
      <c r="D17" s="114" t="s">
        <v>251</v>
      </c>
      <c r="E17" s="115">
        <f>SUM(E18:E22)</f>
        <v>2344000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</row>
    <row r="18" spans="1:43">
      <c r="A18" s="161"/>
      <c r="B18" s="162"/>
      <c r="C18" s="104"/>
      <c r="D18" s="163" t="s">
        <v>125</v>
      </c>
      <c r="E18" s="44">
        <v>2344000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</row>
    <row r="19" spans="1:43">
      <c r="A19" s="109"/>
      <c r="B19" s="110"/>
      <c r="C19" s="104"/>
      <c r="D19" s="109"/>
      <c r="E19" s="110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</row>
    <row r="20" spans="1:43">
      <c r="A20" s="109"/>
      <c r="B20" s="110"/>
      <c r="C20" s="104"/>
      <c r="D20" s="109"/>
      <c r="E20" s="110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</row>
    <row r="21" spans="1:43">
      <c r="A21" s="109"/>
      <c r="B21" s="110"/>
      <c r="C21" s="104"/>
      <c r="D21" s="109"/>
      <c r="E21" s="110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</row>
    <row r="22" spans="1:43" ht="13.5" thickBot="1">
      <c r="A22" s="109"/>
      <c r="B22" s="110"/>
      <c r="C22" s="104"/>
      <c r="D22" s="117"/>
      <c r="E22" s="11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</row>
    <row r="23" spans="1:43">
      <c r="A23" s="114" t="s">
        <v>252</v>
      </c>
      <c r="B23" s="115">
        <f>SUM(B24:B28)</f>
        <v>650000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</row>
    <row r="24" spans="1:43">
      <c r="A24" s="109" t="s">
        <v>253</v>
      </c>
      <c r="B24" s="110">
        <v>650000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</row>
    <row r="25" spans="1:43">
      <c r="A25" s="109"/>
      <c r="B25" s="110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</row>
    <row r="26" spans="1:43">
      <c r="A26" s="109"/>
      <c r="B26" s="110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</row>
    <row r="27" spans="1:43">
      <c r="A27" s="109"/>
      <c r="B27" s="110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</row>
    <row r="28" spans="1:43">
      <c r="A28" s="109"/>
      <c r="B28" s="110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</row>
    <row r="29" spans="1:43">
      <c r="A29" s="114" t="s">
        <v>254</v>
      </c>
      <c r="B29" s="115">
        <f>SUM(B30:B33)</f>
        <v>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</row>
    <row r="30" spans="1:43">
      <c r="A30" s="164"/>
      <c r="B30" s="110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</row>
    <row r="31" spans="1:43">
      <c r="A31" s="109"/>
      <c r="B31" s="110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</row>
    <row r="32" spans="1:43">
      <c r="A32" s="109"/>
      <c r="B32" s="110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</row>
    <row r="33" spans="1:43">
      <c r="A33" s="109"/>
      <c r="B33" s="11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</row>
    <row r="34" spans="1:43">
      <c r="A34" s="114" t="s">
        <v>128</v>
      </c>
      <c r="B34" s="115">
        <f>SUM(B35:B38)</f>
        <v>0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</row>
    <row r="35" spans="1:43">
      <c r="A35" s="109"/>
      <c r="B35" s="11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</row>
    <row r="36" spans="1:43">
      <c r="A36" s="109"/>
      <c r="B36" s="110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</row>
    <row r="37" spans="1:43">
      <c r="A37" s="109"/>
      <c r="B37" s="110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</row>
    <row r="38" spans="1:43" ht="13.5" thickBot="1">
      <c r="A38" s="117"/>
      <c r="B38" s="118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</row>
    <row r="39" spans="1:43" ht="13.5" thickBo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</row>
    <row r="40" spans="1:43" ht="13.5" thickBot="1">
      <c r="A40" s="165" t="s">
        <v>8</v>
      </c>
      <c r="B40" s="166" t="s">
        <v>10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</row>
    <row r="41" spans="1:43">
      <c r="A41" s="105" t="s">
        <v>158</v>
      </c>
      <c r="B41" s="106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</row>
    <row r="42" spans="1:43">
      <c r="A42" s="167" t="s">
        <v>129</v>
      </c>
      <c r="B42" s="115">
        <f>SUM(B43:B46)</f>
        <v>0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</row>
    <row r="43" spans="1:43">
      <c r="A43" s="109"/>
      <c r="B43" s="168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</row>
    <row r="44" spans="1:43">
      <c r="A44" s="109"/>
      <c r="B44" s="168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</row>
    <row r="45" spans="1:43">
      <c r="A45" s="109"/>
      <c r="B45" s="168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</row>
    <row r="46" spans="1:43" ht="13.5" thickBot="1">
      <c r="A46" s="117"/>
      <c r="B46" s="169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</row>
    <row r="47" spans="1:43">
      <c r="A47" s="112" t="s">
        <v>212</v>
      </c>
      <c r="B47" s="11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</row>
    <row r="48" spans="1:43">
      <c r="A48" s="121" t="s">
        <v>129</v>
      </c>
      <c r="B48" s="115">
        <f>SUM(B49:B52)</f>
        <v>966041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</row>
    <row r="49" spans="1:43">
      <c r="A49" s="109" t="s">
        <v>255</v>
      </c>
      <c r="B49" s="168">
        <v>966041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</row>
    <row r="50" spans="1:43">
      <c r="A50" s="109"/>
      <c r="B50" s="110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</row>
    <row r="51" spans="1:43">
      <c r="A51" s="109"/>
      <c r="B51" s="110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</row>
    <row r="52" spans="1:43" ht="13.5" thickBot="1">
      <c r="A52" s="117"/>
      <c r="B52" s="118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</row>
    <row r="53" spans="1:43">
      <c r="A53" s="170"/>
      <c r="B53" s="171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</row>
    <row r="54" spans="1:43">
      <c r="A54" s="172"/>
      <c r="B54" s="171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</row>
    <row r="55" spans="1:43">
      <c r="A55" s="173"/>
      <c r="B55" s="17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</row>
    <row r="56" spans="1:43">
      <c r="A56" s="173"/>
      <c r="B56" s="17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</row>
    <row r="57" spans="1:43">
      <c r="A57" s="173"/>
      <c r="B57" s="17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</row>
    <row r="58" spans="1:43">
      <c r="A58" s="173"/>
      <c r="B58" s="17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</row>
    <row r="59" spans="1:43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</row>
    <row r="60" spans="1:43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</row>
    <row r="61" spans="1:43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</row>
    <row r="62" spans="1:43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</row>
    <row r="63" spans="1:43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</row>
    <row r="64" spans="1:43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</row>
    <row r="65" spans="1:43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</row>
    <row r="66" spans="1:43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</row>
    <row r="67" spans="1:43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</row>
    <row r="68" spans="1:43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</row>
    <row r="69" spans="1:43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</row>
    <row r="70" spans="1:43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</row>
    <row r="71" spans="1:43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</row>
    <row r="72" spans="1:43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</row>
    <row r="73" spans="1:43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</row>
    <row r="74" spans="1:43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</row>
    <row r="75" spans="1:43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</row>
    <row r="76" spans="1:43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</row>
    <row r="77" spans="1:43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</row>
    <row r="78" spans="1:43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</row>
    <row r="79" spans="1:43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</row>
    <row r="80" spans="1:43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</row>
    <row r="81" spans="1:43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</row>
    <row r="82" spans="1:43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</row>
    <row r="83" spans="1:43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</row>
    <row r="84" spans="1:43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</row>
    <row r="85" spans="1:43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</row>
    <row r="86" spans="1:43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</row>
    <row r="87" spans="1:43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</row>
    <row r="88" spans="1:43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</row>
    <row r="89" spans="1:43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</row>
    <row r="90" spans="1:43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</row>
    <row r="91" spans="1:43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</row>
    <row r="92" spans="1:43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</row>
    <row r="93" spans="1:43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</row>
    <row r="94" spans="1:43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</row>
    <row r="95" spans="1:43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</row>
    <row r="96" spans="1:4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</row>
    <row r="97" spans="1:4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</row>
    <row r="98" spans="1:4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</row>
    <row r="99" spans="1:4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</row>
    <row r="100" spans="1:4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</row>
    <row r="101" spans="1:4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</row>
    <row r="102" spans="1:4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</row>
    <row r="103" spans="1:4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</row>
    <row r="104" spans="1:4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</row>
    <row r="105" spans="1:4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</row>
    <row r="106" spans="1:4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</row>
    <row r="107" spans="1:4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</row>
    <row r="108" spans="1:4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</row>
    <row r="109" spans="1:4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</row>
    <row r="110" spans="1:4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</row>
    <row r="111" spans="1:4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</row>
    <row r="112" spans="1:4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</row>
    <row r="113" spans="1:4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</row>
    <row r="114" spans="1:4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</row>
    <row r="115" spans="1:4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</row>
    <row r="116" spans="1:43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</row>
    <row r="117" spans="1:43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</row>
    <row r="118" spans="1:43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</row>
    <row r="119" spans="1:43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</row>
    <row r="120" spans="1:43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</row>
    <row r="121" spans="1:43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</row>
    <row r="122" spans="1:43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</row>
    <row r="123" spans="1:43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</row>
    <row r="124" spans="1:43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</row>
    <row r="125" spans="1:43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</row>
    <row r="126" spans="1:43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</row>
    <row r="127" spans="1:43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</row>
    <row r="128" spans="1:43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</row>
    <row r="129" spans="1:43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</row>
    <row r="130" spans="1:43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</row>
    <row r="131" spans="1:43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</row>
    <row r="132" spans="1:43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</row>
    <row r="133" spans="1:43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</row>
    <row r="134" spans="1:43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</row>
    <row r="135" spans="1:43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</row>
    <row r="136" spans="1:43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</row>
    <row r="137" spans="1:43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</row>
    <row r="138" spans="1:43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</row>
    <row r="139" spans="1:43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</row>
    <row r="140" spans="1:43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</row>
    <row r="141" spans="1:43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</row>
    <row r="142" spans="1:43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</row>
    <row r="143" spans="1:43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</row>
    <row r="144" spans="1:43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</row>
    <row r="145" spans="1:43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</row>
    <row r="146" spans="1:43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</row>
    <row r="147" spans="1:43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</row>
    <row r="148" spans="1:43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</row>
    <row r="149" spans="1:43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</row>
    <row r="150" spans="1:43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</row>
    <row r="151" spans="1:43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</row>
    <row r="152" spans="1:43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</row>
    <row r="153" spans="1:43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</row>
    <row r="154" spans="1:43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</row>
    <row r="155" spans="1:43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</row>
    <row r="156" spans="1:43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</row>
    <row r="157" spans="1:43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</row>
    <row r="158" spans="1:43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</row>
    <row r="159" spans="1:43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</row>
    <row r="160" spans="1:43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</row>
    <row r="161" spans="1:43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</row>
    <row r="162" spans="1:43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</row>
    <row r="163" spans="1:43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</row>
    <row r="164" spans="1:43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</row>
    <row r="165" spans="1:43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</row>
    <row r="166" spans="1:43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</row>
    <row r="167" spans="1:43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</row>
    <row r="168" spans="1:43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</row>
    <row r="169" spans="1:43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</row>
    <row r="170" spans="1:43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</row>
    <row r="171" spans="1:43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</row>
    <row r="172" spans="1:43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</row>
    <row r="173" spans="1:43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</row>
    <row r="174" spans="1:43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</row>
    <row r="175" spans="1:43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</row>
    <row r="176" spans="1:43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</row>
    <row r="177" spans="1:43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</row>
    <row r="178" spans="1:43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</row>
    <row r="179" spans="1:43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</row>
    <row r="180" spans="1:43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</row>
    <row r="181" spans="1:43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</row>
    <row r="182" spans="1:43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</row>
    <row r="183" spans="1:43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</row>
    <row r="184" spans="1:43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</row>
    <row r="185" spans="1:43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</row>
    <row r="186" spans="1:4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</row>
    <row r="187" spans="1:43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</row>
    <row r="188" spans="1:43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</row>
    <row r="189" spans="1:43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</row>
    <row r="190" spans="1:43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</row>
    <row r="191" spans="1:43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</row>
    <row r="192" spans="1:43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</row>
    <row r="193" spans="1:43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</row>
    <row r="194" spans="1:43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</row>
    <row r="195" spans="1:43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</row>
    <row r="196" spans="1:43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</row>
    <row r="197" spans="1:43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</row>
    <row r="198" spans="1:4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</row>
    <row r="199" spans="1:4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</row>
    <row r="200" spans="1:43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</row>
    <row r="201" spans="1:43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</row>
    <row r="202" spans="1:43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</row>
    <row r="203" spans="1:43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</row>
    <row r="204" spans="1:43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</row>
    <row r="205" spans="1:43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</row>
    <row r="206" spans="1:43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</row>
    <row r="207" spans="1:43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</row>
    <row r="208" spans="1:43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</row>
    <row r="209" spans="1:43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</row>
    <row r="210" spans="1:43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</row>
    <row r="211" spans="1:43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</row>
    <row r="212" spans="1:43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</row>
    <row r="213" spans="1:43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</row>
    <row r="214" spans="1:43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</row>
    <row r="215" spans="1:43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</row>
    <row r="216" spans="1:43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</row>
    <row r="217" spans="1:43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</row>
    <row r="218" spans="1:43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</row>
    <row r="219" spans="1:43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</row>
    <row r="220" spans="1:43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</row>
    <row r="221" spans="1:43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</row>
    <row r="222" spans="1:43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</row>
    <row r="223" spans="1:43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</row>
    <row r="224" spans="1:43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</row>
    <row r="225" spans="1:43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</row>
    <row r="226" spans="1:43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</row>
    <row r="227" spans="1:43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</row>
    <row r="228" spans="1:43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</row>
    <row r="229" spans="1:43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</row>
    <row r="230" spans="1:43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</row>
    <row r="231" spans="1:43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</row>
    <row r="232" spans="1:43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</row>
    <row r="233" spans="1:4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</row>
    <row r="234" spans="1:43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</row>
    <row r="235" spans="1:43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</row>
    <row r="236" spans="1:43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</row>
    <row r="237" spans="1:43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</row>
    <row r="238" spans="1:43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</row>
    <row r="239" spans="1:43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</row>
    <row r="240" spans="1:43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</row>
    <row r="241" spans="1:43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</row>
    <row r="242" spans="1:43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</row>
    <row r="243" spans="1:43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</row>
    <row r="244" spans="1:43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</row>
    <row r="245" spans="1:43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</row>
    <row r="246" spans="1:43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</row>
    <row r="247" spans="1:43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</row>
    <row r="248" spans="1:43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</row>
    <row r="249" spans="1:43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</row>
    <row r="250" spans="1:43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</row>
    <row r="251" spans="1:43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</row>
    <row r="252" spans="1:43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</row>
    <row r="253" spans="1:43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</row>
    <row r="254" spans="1:43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</row>
    <row r="255" spans="1:43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</row>
    <row r="256" spans="1:43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</row>
    <row r="257" spans="1:43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</row>
    <row r="258" spans="1:43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</row>
    <row r="259" spans="1:43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</row>
    <row r="260" spans="1:43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</row>
    <row r="261" spans="1:43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</row>
    <row r="262" spans="1:43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</row>
    <row r="263" spans="1:43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</row>
    <row r="264" spans="1:43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</row>
    <row r="265" spans="1:43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</row>
    <row r="266" spans="1:43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</row>
    <row r="267" spans="1:43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</row>
    <row r="268" spans="1:43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</row>
    <row r="269" spans="1:43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</row>
    <row r="270" spans="1:43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</row>
    <row r="271" spans="1:43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</row>
    <row r="272" spans="1:43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</row>
    <row r="273" spans="1:43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</row>
    <row r="274" spans="1:43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</row>
    <row r="275" spans="1:43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</row>
    <row r="276" spans="1:43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</row>
    <row r="277" spans="1:43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</row>
    <row r="278" spans="1:43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</row>
    <row r="279" spans="1:43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</row>
    <row r="280" spans="1:43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</row>
    <row r="281" spans="1:43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</row>
    <row r="282" spans="1:43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</row>
    <row r="283" spans="1:43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</row>
    <row r="284" spans="1:43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</row>
    <row r="285" spans="1:43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</row>
    <row r="286" spans="1:43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</row>
    <row r="287" spans="1:43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</row>
    <row r="288" spans="1:43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</row>
    <row r="289" spans="1:43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</row>
    <row r="290" spans="1:43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</row>
    <row r="291" spans="1:43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</row>
    <row r="292" spans="1:43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</row>
    <row r="293" spans="1:43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</row>
    <row r="294" spans="1:43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</row>
    <row r="295" spans="1:43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</row>
    <row r="296" spans="1:43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</row>
    <row r="297" spans="1:43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</row>
    <row r="298" spans="1:43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</row>
    <row r="299" spans="1:43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</row>
    <row r="300" spans="1:43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</row>
    <row r="301" spans="1:43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</row>
    <row r="302" spans="1:43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</row>
    <row r="303" spans="1:43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</row>
    <row r="304" spans="1:43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</row>
    <row r="305" spans="1:43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</row>
    <row r="306" spans="1:43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</row>
    <row r="307" spans="1:43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</row>
    <row r="308" spans="1:43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</row>
    <row r="309" spans="1:43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</row>
    <row r="310" spans="1:43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</row>
    <row r="311" spans="1:43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</row>
    <row r="312" spans="1:43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</row>
    <row r="313" spans="1:43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</row>
    <row r="314" spans="1:43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</row>
    <row r="315" spans="1:43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</row>
    <row r="316" spans="1:43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</row>
    <row r="317" spans="1:43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</row>
    <row r="318" spans="1:43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</row>
    <row r="319" spans="1:43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</row>
    <row r="320" spans="1:43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</row>
    <row r="321" spans="1:43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</row>
    <row r="322" spans="1:43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</row>
    <row r="323" spans="1:43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</row>
    <row r="324" spans="1:43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</row>
    <row r="325" spans="1:43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</row>
    <row r="326" spans="1:43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</row>
    <row r="327" spans="1:43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</row>
    <row r="328" spans="1:43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</row>
    <row r="329" spans="1:43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</row>
    <row r="330" spans="1:43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</row>
    <row r="331" spans="1:43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</row>
    <row r="332" spans="1:43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</row>
    <row r="333" spans="1:43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</row>
    <row r="334" spans="1:43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</row>
    <row r="335" spans="1:43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</row>
    <row r="336" spans="1:43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</row>
    <row r="337" spans="1:43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</row>
    <row r="338" spans="1:43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</row>
    <row r="339" spans="1:43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</row>
    <row r="340" spans="1:43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</row>
    <row r="341" spans="1:43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</row>
    <row r="342" spans="1:43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</row>
    <row r="343" spans="1:43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</row>
    <row r="344" spans="1:43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</row>
    <row r="345" spans="1:43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</row>
    <row r="346" spans="1:43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</row>
    <row r="347" spans="1:43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</row>
    <row r="348" spans="1:43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</row>
    <row r="349" spans="1:43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</row>
    <row r="350" spans="1:43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</row>
    <row r="351" spans="1:43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</row>
    <row r="352" spans="1:43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</row>
    <row r="353" spans="1:43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</row>
    <row r="354" spans="1:43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</row>
    <row r="355" spans="1:43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</row>
    <row r="356" spans="1:43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</row>
    <row r="357" spans="1:43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</row>
    <row r="358" spans="1:43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</row>
    <row r="359" spans="1:43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</row>
    <row r="360" spans="1:43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</row>
    <row r="361" spans="1:43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</row>
    <row r="362" spans="1:43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</row>
    <row r="363" spans="1:43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</row>
    <row r="364" spans="1:43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</row>
    <row r="365" spans="1:43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</row>
    <row r="366" spans="1:43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</row>
    <row r="367" spans="1:43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</row>
    <row r="368" spans="1:43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</row>
    <row r="369" spans="1:43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</row>
    <row r="370" spans="1:43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</row>
    <row r="371" spans="1:43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</row>
    <row r="372" spans="1:43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</row>
    <row r="373" spans="1:43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</row>
    <row r="374" spans="1:43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</row>
    <row r="375" spans="1:43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</row>
    <row r="376" spans="1:43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</row>
  </sheetData>
  <sheetProtection password="EA98" sheet="1"/>
  <pageMargins left="0.70866141732283472" right="0.70866141732283472" top="0.74803149606299213" bottom="0.74803149606299213" header="0.31496062992125984" footer="0.31496062992125984"/>
  <pageSetup paperSize="9" scale="20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4">
    <pageSetUpPr fitToPage="1"/>
  </sheetPr>
  <dimension ref="A1:N75"/>
  <sheetViews>
    <sheetView showGridLines="0" topLeftCell="A40" zoomScale="90" zoomScaleNormal="90" zoomScalePageLayoutView="75" workbookViewId="0">
      <selection activeCell="G8" sqref="G8"/>
    </sheetView>
  </sheetViews>
  <sheetFormatPr defaultColWidth="10" defaultRowHeight="15"/>
  <cols>
    <col min="1" max="2" width="7.7109375" style="272" customWidth="1"/>
    <col min="3" max="3" width="139.5703125" style="212" customWidth="1"/>
    <col min="4" max="4" width="2.28515625" style="212" customWidth="1"/>
    <col min="5" max="5" width="14" style="273" bestFit="1" customWidth="1"/>
    <col min="6" max="6" width="39.5703125" style="211" customWidth="1"/>
    <col min="7" max="10" width="10" style="212"/>
    <col min="11" max="14" width="10" style="212" hidden="1" customWidth="1"/>
    <col min="15" max="16384" width="10" style="212"/>
  </cols>
  <sheetData>
    <row r="1" spans="1:14" s="178" customFormat="1" ht="45" customHeight="1" thickBot="1">
      <c r="A1" s="175" t="s">
        <v>256</v>
      </c>
      <c r="B1" s="175"/>
      <c r="C1" s="176"/>
      <c r="D1" s="176"/>
      <c r="E1" s="177"/>
      <c r="F1" s="17" t="s">
        <v>257</v>
      </c>
      <c r="H1" s="179" t="s">
        <v>0</v>
      </c>
    </row>
    <row r="2" spans="1:14" s="178" customFormat="1" ht="41.45" customHeight="1">
      <c r="A2" s="180" t="s">
        <v>258</v>
      </c>
      <c r="B2" s="180"/>
      <c r="C2" s="181"/>
      <c r="D2" s="182"/>
      <c r="E2" s="183"/>
      <c r="F2" s="26" t="str">
        <f>IF(AND(ISBLANK($E$23),OR(SUMIF([1]t1!N$1:N$65536,$H$1,[1]t1!AI$1:AI$65536)+SUMIF([1]t1!N$1:N$65536,$H$1,[1]t1!AJ$1:AJ$65536)&gt;0,SUMIF([1]t12!L$1:L$65536,$H$1,[1]t12!X$1:X$65536)&gt;0)),"Attenzione: è necessario compilare la domanda GEN195 !!!","OK")</f>
        <v>OK</v>
      </c>
    </row>
    <row r="3" spans="1:14" s="190" customFormat="1" ht="30" customHeight="1" thickBot="1">
      <c r="A3" s="184"/>
      <c r="B3" s="185"/>
      <c r="C3" s="186"/>
      <c r="D3" s="187"/>
      <c r="E3" s="188"/>
      <c r="F3" s="189"/>
    </row>
    <row r="4" spans="1:14" s="178" customFormat="1" ht="16.5" customHeight="1">
      <c r="A4" s="191"/>
      <c r="B4" s="191"/>
      <c r="C4" s="192"/>
      <c r="D4" s="192"/>
      <c r="E4" s="192"/>
      <c r="F4" s="193" t="s">
        <v>259</v>
      </c>
    </row>
    <row r="5" spans="1:14" s="178" customFormat="1" ht="20.25" customHeight="1" thickBot="1">
      <c r="A5" s="194" t="s">
        <v>260</v>
      </c>
      <c r="B5" s="194"/>
      <c r="C5" s="195"/>
      <c r="D5" s="196"/>
      <c r="E5" s="196"/>
      <c r="F5" s="197"/>
    </row>
    <row r="6" spans="1:14" s="199" customFormat="1" ht="20.25" customHeight="1">
      <c r="A6" s="194"/>
      <c r="B6" s="194"/>
      <c r="C6" s="195"/>
      <c r="D6" s="196"/>
      <c r="E6" s="196"/>
      <c r="F6" s="198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199" customFormat="1" ht="65.25" customHeight="1">
      <c r="A7" s="200"/>
      <c r="B7" s="200"/>
      <c r="C7" s="201"/>
      <c r="D7" s="201"/>
      <c r="E7" s="202"/>
      <c r="F7" s="203"/>
    </row>
    <row r="8" spans="1:14" s="199" customFormat="1" ht="30.75" customHeight="1">
      <c r="A8" s="204"/>
      <c r="B8" s="204"/>
      <c r="C8" s="205" t="s">
        <v>261</v>
      </c>
      <c r="F8" s="203"/>
      <c r="N8" s="42" t="s">
        <v>262</v>
      </c>
    </row>
    <row r="9" spans="1:14" s="199" customFormat="1" ht="30.75" customHeight="1" thickBot="1">
      <c r="A9" s="204"/>
      <c r="B9" s="204"/>
      <c r="C9" s="201"/>
      <c r="D9" s="201"/>
      <c r="E9" s="206"/>
      <c r="F9" s="189"/>
      <c r="N9" s="207">
        <f>(COUNTIF(E:E,"&lt;&gt;"&amp;"")+COUNTIF(C72,"&lt;&gt;"&amp;"")+COUNTIF(C75,"&lt;&gt;"&amp;""))</f>
        <v>25</v>
      </c>
    </row>
    <row r="10" spans="1:14" ht="3.95" customHeight="1">
      <c r="A10" s="208"/>
      <c r="B10" s="208"/>
      <c r="C10" s="209"/>
      <c r="D10" s="208"/>
      <c r="E10" s="210"/>
    </row>
    <row r="11" spans="1:14" s="218" customFormat="1" ht="30" customHeight="1">
      <c r="A11" s="213" t="s">
        <v>263</v>
      </c>
      <c r="B11" s="213"/>
      <c r="C11" s="214" t="s">
        <v>264</v>
      </c>
      <c r="D11" s="215"/>
      <c r="E11" s="216"/>
      <c r="F11" s="217"/>
      <c r="K11" s="42" t="s">
        <v>265</v>
      </c>
      <c r="L11" s="42" t="s">
        <v>266</v>
      </c>
      <c r="M11" s="42" t="s">
        <v>267</v>
      </c>
      <c r="N11" s="42" t="s">
        <v>20</v>
      </c>
    </row>
    <row r="12" spans="1:14" s="218" customFormat="1" ht="3.95" customHeight="1">
      <c r="A12" s="219"/>
      <c r="B12" s="219"/>
      <c r="C12" s="219"/>
      <c r="D12" s="219"/>
      <c r="E12" s="220"/>
      <c r="F12" s="217"/>
    </row>
    <row r="13" spans="1:14" s="218" customFormat="1" ht="30" customHeight="1">
      <c r="A13" s="221" t="s">
        <v>268</v>
      </c>
      <c r="B13" s="222" t="s">
        <v>269</v>
      </c>
      <c r="C13" s="217" t="s">
        <v>270</v>
      </c>
      <c r="E13" s="223" t="s">
        <v>271</v>
      </c>
      <c r="F13" s="224" t="str">
        <f>IF(AND(LEN(E13)=1,OR(UPPER(E13)="N",UPPER(E13)="S")),"",IF(ISBLANK(E13),"","  Errore ! Inserire S o N"))</f>
        <v/>
      </c>
      <c r="K13" s="225" t="str">
        <f>LEFT(A13,3)</f>
        <v>GEN</v>
      </c>
      <c r="L13" s="225" t="str">
        <f>RIGHT(A13,3)</f>
        <v>172</v>
      </c>
      <c r="M13" s="225" t="str">
        <f>B13</f>
        <v>FLAG</v>
      </c>
      <c r="N13" s="226" t="str">
        <f>IF(AND(LEN(E13)=1,OR(UPPER(E13)="N",UPPER(E13)="S")),UPPER(E13),"")</f>
        <v>S</v>
      </c>
    </row>
    <row r="14" spans="1:14" s="218" customFormat="1" ht="3.95" customHeight="1">
      <c r="A14" s="221"/>
      <c r="B14" s="221"/>
      <c r="C14" s="219"/>
      <c r="D14" s="219"/>
      <c r="E14" s="220"/>
      <c r="F14" s="227"/>
    </row>
    <row r="15" spans="1:14" s="218" customFormat="1" ht="30" customHeight="1">
      <c r="A15" s="221" t="s">
        <v>272</v>
      </c>
      <c r="B15" s="222" t="s">
        <v>269</v>
      </c>
      <c r="C15" s="217" t="s">
        <v>273</v>
      </c>
      <c r="E15" s="223" t="s">
        <v>271</v>
      </c>
      <c r="F15" s="224" t="str">
        <f>IF(AND(LEN(E15)=1,OR(UPPER(E15)="N",UPPER(E15)="S")),"",IF(ISBLANK(E15),"","  Errore ! Inserire S o N"))</f>
        <v/>
      </c>
      <c r="K15" s="225" t="str">
        <f>LEFT(A15,3)</f>
        <v>GEN</v>
      </c>
      <c r="L15" s="225" t="str">
        <f>RIGHT(A15,3)</f>
        <v>207</v>
      </c>
      <c r="M15" s="225" t="str">
        <f>B15</f>
        <v>FLAG</v>
      </c>
      <c r="N15" s="226" t="str">
        <f>IF(AND(LEN(E15)=1,OR(UPPER(E15)="N",UPPER(E15)="S")),UPPER(E15),"")</f>
        <v>S</v>
      </c>
    </row>
    <row r="16" spans="1:14" s="218" customFormat="1" ht="3.95" customHeight="1">
      <c r="A16" s="221"/>
      <c r="B16" s="221"/>
      <c r="C16" s="219"/>
      <c r="D16" s="219"/>
      <c r="E16" s="220"/>
      <c r="F16" s="227"/>
    </row>
    <row r="17" spans="1:14" s="218" customFormat="1" ht="30" customHeight="1">
      <c r="A17" s="228" t="s">
        <v>274</v>
      </c>
      <c r="B17" s="229" t="s">
        <v>275</v>
      </c>
      <c r="C17" s="230" t="s">
        <v>276</v>
      </c>
      <c r="E17" s="231">
        <v>43483</v>
      </c>
      <c r="F17" s="232" t="str">
        <f ca="1">IF(ISBLANK(E17),"",IF(AND(E17&gt;=DATE([1]t1!$L$1-2,1,1),E17&lt;=TODAY()),"","Digitare una data non anteriore al 1 Gennaio "&amp;[1]t1!$L$1-1&amp;" (gg/mm/aaaa)"))</f>
        <v/>
      </c>
      <c r="K17" s="225" t="str">
        <f>LEFT(A17,3)</f>
        <v>GEN</v>
      </c>
      <c r="L17" s="225" t="str">
        <f>RIGHT(A17,3)</f>
        <v>353</v>
      </c>
      <c r="M17" s="225" t="str">
        <f>B17</f>
        <v>DATE</v>
      </c>
      <c r="N17" s="233" t="str">
        <f ca="1">IF(AND(E17&gt;=DATE(2017,1,1),E17&lt;=TODAY()),"'"&amp;DAY(E17)&amp;"/"&amp;MONTH(E17)&amp;"/"&amp;YEAR(E17),"")</f>
        <v>'18/1/2019</v>
      </c>
    </row>
    <row r="18" spans="1:14" s="218" customFormat="1" ht="3.95" customHeight="1">
      <c r="A18" s="228"/>
      <c r="B18" s="229"/>
      <c r="C18" s="234"/>
      <c r="D18" s="219"/>
      <c r="E18" s="220"/>
      <c r="F18" s="235"/>
    </row>
    <row r="19" spans="1:14" s="218" customFormat="1" ht="30" customHeight="1">
      <c r="A19" s="228" t="s">
        <v>277</v>
      </c>
      <c r="B19" s="229" t="s">
        <v>275</v>
      </c>
      <c r="C19" s="230" t="s">
        <v>278</v>
      </c>
      <c r="E19" s="231">
        <v>43270</v>
      </c>
      <c r="F19" s="232" t="str">
        <f ca="1">IF(ISBLANK(E19),"",IF(AND(E19&gt;=DATE([1]t1!$L$1-2,1,1),E19&lt;=TODAY()),"","Digitare una data non anteriore al 1 Gennaio "&amp;[1]t1!$L$1-1&amp;" (gg/mm/aaaa)"))</f>
        <v/>
      </c>
      <c r="K19" s="225" t="str">
        <f>LEFT(A19,3)</f>
        <v>GEN</v>
      </c>
      <c r="L19" s="225" t="str">
        <f>RIGHT(A19,3)</f>
        <v>354</v>
      </c>
      <c r="M19" s="225" t="str">
        <f>B19</f>
        <v>DATE</v>
      </c>
      <c r="N19" s="233" t="str">
        <f ca="1">IF(AND(E19&gt;=DATE(2017,1,1),E19&lt;=TODAY()),"'"&amp;DAY(E19)&amp;"/"&amp;MONTH(E19)&amp;"/"&amp;YEAR(E19),"")</f>
        <v>'19/6/2018</v>
      </c>
    </row>
    <row r="20" spans="1:14" s="218" customFormat="1" ht="3.95" customHeight="1">
      <c r="A20" s="236"/>
      <c r="B20" s="237"/>
      <c r="C20" s="230"/>
      <c r="D20" s="219"/>
      <c r="E20" s="220"/>
      <c r="F20" s="235"/>
    </row>
    <row r="21" spans="1:14" s="218" customFormat="1" ht="30" customHeight="1">
      <c r="A21" s="228" t="s">
        <v>279</v>
      </c>
      <c r="B21" s="229" t="s">
        <v>275</v>
      </c>
      <c r="C21" s="230" t="s">
        <v>280</v>
      </c>
      <c r="D21" s="238"/>
      <c r="E21" s="231"/>
      <c r="F21" s="232" t="str">
        <f ca="1">IF(ISBLANK(E21),"",IF(AND(E21&gt;=DATE([1]t1!$L$1-2,1,1),E21&lt;=TODAY()),"","Digitare una data non anteriore al 1 Gennaio "&amp;[1]t1!$L$1-1&amp;" (gg/mm/aaaa)"))</f>
        <v/>
      </c>
      <c r="K21" s="225" t="str">
        <f>LEFT(A21,3)</f>
        <v>GEN</v>
      </c>
      <c r="L21" s="225" t="str">
        <f>RIGHT(A21,3)</f>
        <v>355</v>
      </c>
      <c r="M21" s="225" t="str">
        <f>B21</f>
        <v>DATE</v>
      </c>
      <c r="N21" s="233" t="str">
        <f ca="1">IF(AND(E21&gt;=DATE(2017,1,1),E21&lt;=TODAY()),"'"&amp;DAY(E21)&amp;"/"&amp;MONTH(E21)&amp;"/"&amp;YEAR(E21),"")</f>
        <v/>
      </c>
    </row>
    <row r="22" spans="1:14" s="218" customFormat="1" ht="3.95" customHeight="1">
      <c r="A22" s="239"/>
      <c r="B22" s="240"/>
      <c r="C22" s="241"/>
      <c r="D22" s="242"/>
      <c r="E22" s="243"/>
      <c r="F22" s="244"/>
    </row>
    <row r="23" spans="1:14" s="218" customFormat="1" ht="30" customHeight="1">
      <c r="A23" s="221" t="s">
        <v>281</v>
      </c>
      <c r="B23" s="222" t="s">
        <v>282</v>
      </c>
      <c r="C23" s="230" t="s">
        <v>283</v>
      </c>
      <c r="E23" s="245">
        <v>0</v>
      </c>
      <c r="F23" s="224" t="str">
        <f>IF(ISBLANK(E23),"",IF(ISNUMBER(E23),IF(E23-INT(E23)=0,"","  Errore ! Inserire un numero intero senza decimali"),"  Errore ! Inserire un numero intero senza decimali"))</f>
        <v/>
      </c>
      <c r="K23" s="225" t="str">
        <f>LEFT(A23,3)</f>
        <v>GEN</v>
      </c>
      <c r="L23" s="225" t="str">
        <f>RIGHT(A23,3)</f>
        <v>195</v>
      </c>
      <c r="M23" s="225" t="str">
        <f>B23</f>
        <v>INT</v>
      </c>
      <c r="N23" s="226">
        <f>IF(ISNUMBER(E23),ROUND(E23,0),"")</f>
        <v>0</v>
      </c>
    </row>
    <row r="24" spans="1:14" s="218" customFormat="1" ht="3.95" customHeight="1">
      <c r="A24" s="246"/>
      <c r="B24" s="247"/>
      <c r="C24" s="219"/>
      <c r="D24" s="219"/>
      <c r="E24" s="220"/>
      <c r="F24" s="248"/>
    </row>
    <row r="25" spans="1:14" s="218" customFormat="1" ht="30" customHeight="1">
      <c r="A25" s="213" t="s">
        <v>284</v>
      </c>
      <c r="B25" s="213"/>
      <c r="C25" s="214" t="s">
        <v>285</v>
      </c>
      <c r="D25" s="215"/>
      <c r="E25" s="216"/>
      <c r="F25" s="227"/>
    </row>
    <row r="26" spans="1:14" s="218" customFormat="1" ht="3.95" customHeight="1">
      <c r="A26" s="219"/>
      <c r="B26" s="219"/>
      <c r="C26" s="219"/>
      <c r="D26" s="219"/>
      <c r="E26" s="220"/>
      <c r="F26" s="227"/>
    </row>
    <row r="27" spans="1:14" s="218" customFormat="1" ht="30" customHeight="1">
      <c r="A27" s="221" t="s">
        <v>286</v>
      </c>
      <c r="B27" s="222" t="s">
        <v>282</v>
      </c>
      <c r="C27" s="249" t="s">
        <v>287</v>
      </c>
      <c r="E27" s="250">
        <f>SUM('t15(1)'!C17,'t15(1)'!C32,'t15(1)'!C55)</f>
        <v>112791</v>
      </c>
      <c r="F27" s="224" t="str">
        <f>IF(ISBLANK(E27),"",IF(ISNUMBER(E27),IF(E27-INT(E27)=0,"","  Errore ! Inserire un numero intero senza decimali"),"  Errore ! Inserire un numero intero senza decimali"))</f>
        <v/>
      </c>
      <c r="K27" s="225" t="str">
        <f>LEFT(A27,3)</f>
        <v>LEG</v>
      </c>
      <c r="L27" s="225" t="str">
        <f>RIGHT(A27,3)</f>
        <v>157</v>
      </c>
      <c r="M27" s="225" t="str">
        <f>B27</f>
        <v>INT</v>
      </c>
      <c r="N27" s="226">
        <f>IF(ISNUMBER(E27),ROUND(E27,0),"")</f>
        <v>112791</v>
      </c>
    </row>
    <row r="28" spans="1:14" s="218" customFormat="1" ht="3.95" customHeight="1">
      <c r="A28" s="221"/>
      <c r="B28" s="221"/>
      <c r="C28" s="251"/>
      <c r="D28" s="219"/>
      <c r="E28" s="220"/>
      <c r="F28" s="227"/>
    </row>
    <row r="29" spans="1:14" s="218" customFormat="1" ht="30" customHeight="1">
      <c r="A29" s="228" t="s">
        <v>288</v>
      </c>
      <c r="B29" s="229" t="s">
        <v>282</v>
      </c>
      <c r="C29" s="230" t="s">
        <v>289</v>
      </c>
      <c r="D29" s="252"/>
      <c r="E29" s="250">
        <f>[1]IN_SICI_LEG356!$A$2</f>
        <v>0</v>
      </c>
      <c r="F29" s="224" t="str">
        <f>IF(ISBLANK(E29),"",IF(ISNUMBER(E29),IF(E29-INT(E29)=0,"","  Errore ! Inserire un numero intero senza decimali"),"  Errore ! Inserire un numero intero senza decimali"))</f>
        <v/>
      </c>
      <c r="K29" s="225" t="str">
        <f>LEFT(A29,3)</f>
        <v>LEG</v>
      </c>
      <c r="L29" s="225" t="str">
        <f>RIGHT(A29,3)</f>
        <v>356</v>
      </c>
      <c r="M29" s="225" t="str">
        <f>B29</f>
        <v>INT</v>
      </c>
      <c r="N29" s="226">
        <f>IF(ISNUMBER(E29),ROUND(E29,0),"")</f>
        <v>0</v>
      </c>
    </row>
    <row r="30" spans="1:14" s="218" customFormat="1" ht="3.95" customHeight="1">
      <c r="A30" s="228"/>
      <c r="B30" s="229"/>
      <c r="C30" s="230"/>
      <c r="D30" s="253"/>
      <c r="E30" s="254"/>
      <c r="F30" s="227"/>
    </row>
    <row r="31" spans="1:14" s="218" customFormat="1" ht="30" customHeight="1">
      <c r="A31" s="228" t="s">
        <v>290</v>
      </c>
      <c r="B31" s="229" t="s">
        <v>282</v>
      </c>
      <c r="C31" s="230" t="s">
        <v>291</v>
      </c>
      <c r="D31" s="252"/>
      <c r="E31" s="255">
        <v>12542000</v>
      </c>
      <c r="F31" s="224" t="str">
        <f>IF(ISBLANK(E31),"",IF(ISNUMBER(E31),IF(E31-INT(E31)=0,"","  Errore ! Inserire un numero intero senza decimali"),"  Errore ! Inserire un numero intero senza decimali"))</f>
        <v/>
      </c>
      <c r="K31" s="225" t="str">
        <f>LEFT(A31,3)</f>
        <v>LEG</v>
      </c>
      <c r="L31" s="225" t="str">
        <f>RIGHT(A31,3)</f>
        <v>357</v>
      </c>
      <c r="M31" s="225" t="str">
        <f>B31</f>
        <v>INT</v>
      </c>
      <c r="N31" s="226">
        <f>IF(ISNUMBER(E31),ROUND(E31,0),"")</f>
        <v>12542000</v>
      </c>
    </row>
    <row r="32" spans="1:14" s="218" customFormat="1" ht="3.95" customHeight="1">
      <c r="A32" s="221"/>
      <c r="B32" s="221"/>
      <c r="C32" s="251"/>
      <c r="D32" s="219"/>
      <c r="E32" s="220"/>
      <c r="F32" s="227"/>
    </row>
    <row r="33" spans="1:14" s="218" customFormat="1" ht="30" customHeight="1">
      <c r="A33" s="221" t="s">
        <v>292</v>
      </c>
      <c r="B33" s="222" t="s">
        <v>282</v>
      </c>
      <c r="C33" s="249" t="s">
        <v>293</v>
      </c>
      <c r="E33" s="245">
        <v>0</v>
      </c>
      <c r="F33" s="224" t="str">
        <f>IF(ISBLANK(E33),"",IF(ISNUMBER(E33),IF(E33-INT(E33)=0,"","  Errore ! Inserire un numero intero senza decimali"),"  Errore ! Inserire un numero intero senza decimali"))</f>
        <v/>
      </c>
      <c r="K33" s="225" t="str">
        <f>LEFT(A33,3)</f>
        <v>LEG</v>
      </c>
      <c r="L33" s="225" t="str">
        <f>RIGHT(A33,3)</f>
        <v>263</v>
      </c>
      <c r="M33" s="225" t="str">
        <f>B33</f>
        <v>INT</v>
      </c>
      <c r="N33" s="226">
        <f>IF(ISNUMBER(E33),ROUND(E33,0),"")</f>
        <v>0</v>
      </c>
    </row>
    <row r="34" spans="1:14" s="218" customFormat="1" ht="3.95" customHeight="1">
      <c r="A34" s="221"/>
      <c r="B34" s="221"/>
      <c r="C34" s="251"/>
      <c r="D34" s="219"/>
      <c r="E34" s="220"/>
      <c r="F34" s="227"/>
    </row>
    <row r="35" spans="1:14" s="218" customFormat="1" ht="30" customHeight="1">
      <c r="A35" s="221" t="s">
        <v>294</v>
      </c>
      <c r="B35" s="222" t="s">
        <v>282</v>
      </c>
      <c r="C35" s="249" t="s">
        <v>295</v>
      </c>
      <c r="E35" s="245">
        <v>0</v>
      </c>
      <c r="F35" s="224" t="str">
        <f>IF(ISBLANK(E35),"",IF(ISNUMBER(E35),IF(E35-INT(E35)=0,"","  Errore ! Inserire un numero intero senza decimali"),"  Errore ! Inserire un numero intero senza decimali"))</f>
        <v/>
      </c>
      <c r="K35" s="225" t="str">
        <f>LEFT(A35,3)</f>
        <v>LEG</v>
      </c>
      <c r="L35" s="225" t="str">
        <f>RIGHT(A35,3)</f>
        <v>290</v>
      </c>
      <c r="M35" s="225" t="str">
        <f>B35</f>
        <v>INT</v>
      </c>
      <c r="N35" s="226">
        <f>IF(ISNUMBER(E35),ROUND(E35,0),"")</f>
        <v>0</v>
      </c>
    </row>
    <row r="36" spans="1:14" s="218" customFormat="1" ht="3.95" customHeight="1">
      <c r="A36" s="246"/>
      <c r="B36" s="246"/>
      <c r="C36" s="219"/>
      <c r="D36" s="219"/>
      <c r="E36" s="220"/>
      <c r="F36" s="227"/>
    </row>
    <row r="37" spans="1:14" s="218" customFormat="1" ht="30" customHeight="1">
      <c r="A37" s="213" t="s">
        <v>296</v>
      </c>
      <c r="B37" s="213"/>
      <c r="C37" s="214" t="s">
        <v>297</v>
      </c>
      <c r="D37" s="215"/>
      <c r="E37" s="216"/>
      <c r="F37" s="227"/>
    </row>
    <row r="38" spans="1:14" s="218" customFormat="1" ht="3.95" customHeight="1">
      <c r="A38" s="221"/>
      <c r="B38" s="221"/>
      <c r="C38" s="219"/>
      <c r="D38" s="219"/>
      <c r="E38" s="220"/>
      <c r="F38" s="227"/>
    </row>
    <row r="39" spans="1:14" s="218" customFormat="1" ht="30" customHeight="1">
      <c r="A39" s="236" t="s">
        <v>298</v>
      </c>
      <c r="B39" s="222" t="s">
        <v>282</v>
      </c>
      <c r="C39" s="249" t="s">
        <v>299</v>
      </c>
      <c r="E39" s="250">
        <f>SUM('[1]1G'!Z10,'[1]1G'!Z11,'[1]1G'!Z14,'[1]1G'!Z15)</f>
        <v>44</v>
      </c>
      <c r="F39" s="224" t="str">
        <f>IF(ISBLANK(E39),"",IF(ISNUMBER(E39),IF(E39-INT(E39)=0,"","  Errore ! Inserire un numero intero senza decimali"),"  Errore ! Inserire un numero intero senza decimali"))</f>
        <v/>
      </c>
      <c r="K39" s="225" t="str">
        <f>LEFT(A39,3)</f>
        <v>ORG</v>
      </c>
      <c r="L39" s="225" t="str">
        <f>RIGHT(A39,3)</f>
        <v>138</v>
      </c>
      <c r="M39" s="225" t="str">
        <f>B39</f>
        <v>INT</v>
      </c>
      <c r="N39" s="226">
        <f>IF(ISNUMBER(E39),ROUND(E39,0),"")</f>
        <v>44</v>
      </c>
    </row>
    <row r="40" spans="1:14" s="218" customFormat="1" ht="3.95" customHeight="1">
      <c r="A40" s="256"/>
      <c r="B40" s="256"/>
      <c r="C40" s="219"/>
      <c r="D40" s="219"/>
      <c r="E40" s="220"/>
      <c r="F40" s="227"/>
    </row>
    <row r="41" spans="1:14" s="218" customFormat="1" ht="30" customHeight="1">
      <c r="A41" s="236" t="s">
        <v>300</v>
      </c>
      <c r="B41" s="222" t="s">
        <v>282</v>
      </c>
      <c r="C41" s="217" t="s">
        <v>301</v>
      </c>
      <c r="E41" s="245">
        <v>10182</v>
      </c>
      <c r="F41" s="224" t="str">
        <f>IF(ISBLANK(E41),"",IF(ISNUMBER(E41),IF(E41-INT(E41)=0,"","  Errore ! Inserire un numero intero senza decimali"),"  Errore ! Inserire un numero intero senza decimali"))</f>
        <v/>
      </c>
      <c r="K41" s="225" t="str">
        <f>LEFT(A41,3)</f>
        <v>ORG</v>
      </c>
      <c r="L41" s="225" t="str">
        <f>RIGHT(A41,3)</f>
        <v>166</v>
      </c>
      <c r="M41" s="225" t="str">
        <f>B41</f>
        <v>INT</v>
      </c>
      <c r="N41" s="226">
        <f>IF(ISNUMBER(E41),ROUND(E41,0),"")</f>
        <v>10182</v>
      </c>
    </row>
    <row r="42" spans="1:14" s="218" customFormat="1" ht="3.95" customHeight="1">
      <c r="A42" s="236"/>
      <c r="B42" s="236"/>
      <c r="C42" s="257"/>
      <c r="D42" s="219"/>
      <c r="E42" s="220"/>
      <c r="F42" s="227"/>
    </row>
    <row r="43" spans="1:14" s="218" customFormat="1" ht="30" customHeight="1">
      <c r="A43" s="236" t="s">
        <v>302</v>
      </c>
      <c r="B43" s="222" t="s">
        <v>282</v>
      </c>
      <c r="C43" s="249" t="s">
        <v>303</v>
      </c>
      <c r="E43" s="250">
        <f>SUM('[1]1G'!Z18,'[1]1G'!Z19,'[1]1G'!Z22,'[1]1G'!Z23)</f>
        <v>68</v>
      </c>
      <c r="F43" s="224" t="str">
        <f>IF(ISBLANK(E43),"",IF(ISNUMBER(E43),IF(E43-INT(E43)=0,"","  Errore ! Inserire un numero intero senza decimali"),"  Errore ! Inserire un numero intero senza decimali"))</f>
        <v/>
      </c>
      <c r="K43" s="225" t="str">
        <f>LEFT(A43,3)</f>
        <v>ORG</v>
      </c>
      <c r="L43" s="225" t="str">
        <f>RIGHT(A43,3)</f>
        <v>132</v>
      </c>
      <c r="M43" s="225" t="str">
        <f>B43</f>
        <v>INT</v>
      </c>
      <c r="N43" s="226">
        <f>IF(ISNUMBER(E43),ROUND(E43,0),"")</f>
        <v>68</v>
      </c>
    </row>
    <row r="44" spans="1:14" s="218" customFormat="1" ht="3.95" customHeight="1">
      <c r="A44" s="256"/>
      <c r="B44" s="256"/>
      <c r="C44" s="219"/>
      <c r="D44" s="219"/>
      <c r="E44" s="220"/>
      <c r="F44" s="227"/>
    </row>
    <row r="45" spans="1:14" s="218" customFormat="1" ht="30" customHeight="1">
      <c r="A45" s="236" t="s">
        <v>304</v>
      </c>
      <c r="B45" s="222" t="s">
        <v>282</v>
      </c>
      <c r="C45" s="217" t="s">
        <v>305</v>
      </c>
      <c r="E45" s="245">
        <v>3088</v>
      </c>
      <c r="F45" s="224" t="str">
        <f>IF(ISBLANK(E45),"",IF(ISNUMBER(E45),IF(E45-INT(E45)=0,"","  Errore ! Inserire un numero intero senza decimali"),"  Errore ! Inserire un numero intero senza decimali"))</f>
        <v/>
      </c>
      <c r="K45" s="225" t="str">
        <f>LEFT(A45,3)</f>
        <v>ORG</v>
      </c>
      <c r="L45" s="225" t="str">
        <f>RIGHT(A45,3)</f>
        <v>143</v>
      </c>
      <c r="M45" s="225" t="str">
        <f>B45</f>
        <v>INT</v>
      </c>
      <c r="N45" s="226">
        <f>IF(ISNUMBER(E45),ROUND(E45,0),"")</f>
        <v>3088</v>
      </c>
    </row>
    <row r="46" spans="1:14" s="218" customFormat="1" ht="3.95" customHeight="1">
      <c r="A46" s="236"/>
      <c r="B46" s="236"/>
      <c r="C46" s="251"/>
      <c r="D46" s="219"/>
      <c r="E46" s="220"/>
      <c r="F46" s="227"/>
    </row>
    <row r="47" spans="1:14" s="218" customFormat="1" ht="30" customHeight="1">
      <c r="A47" s="236" t="s">
        <v>306</v>
      </c>
      <c r="B47" s="222" t="s">
        <v>282</v>
      </c>
      <c r="C47" s="249" t="s">
        <v>307</v>
      </c>
      <c r="E47" s="250">
        <f>SUM('[1]1G'!Z26,'[1]1G'!Z27)</f>
        <v>577</v>
      </c>
      <c r="F47" s="224" t="str">
        <f>IF(ISBLANK(E47),"",IF(ISNUMBER(E47),IF(E47-INT(E47)=0,"","  Errore ! Inserire un numero intero senza decimali"),"  Errore ! Inserire un numero intero senza decimali"))</f>
        <v/>
      </c>
      <c r="K47" s="225" t="str">
        <f>LEFT(A47,3)</f>
        <v>ORG</v>
      </c>
      <c r="L47" s="225" t="str">
        <f>RIGHT(A47,3)</f>
        <v>202</v>
      </c>
      <c r="M47" s="225" t="str">
        <f>B47</f>
        <v>INT</v>
      </c>
      <c r="N47" s="226">
        <f>IF(ISNUMBER(E47),ROUND(E47,0),"")</f>
        <v>577</v>
      </c>
    </row>
    <row r="48" spans="1:14" s="218" customFormat="1" ht="3.95" customHeight="1">
      <c r="A48" s="236"/>
      <c r="B48" s="236"/>
      <c r="C48" s="219"/>
      <c r="D48" s="219"/>
      <c r="E48" s="220"/>
      <c r="F48" s="227"/>
    </row>
    <row r="49" spans="1:14" s="218" customFormat="1" ht="30" customHeight="1">
      <c r="A49" s="236" t="s">
        <v>308</v>
      </c>
      <c r="B49" s="222" t="s">
        <v>282</v>
      </c>
      <c r="C49" s="217" t="s">
        <v>309</v>
      </c>
      <c r="E49" s="245">
        <v>3174</v>
      </c>
      <c r="F49" s="224" t="str">
        <f>IF(ISBLANK(E49),"",IF(ISNUMBER(E49),IF(E49-INT(E49)=0,"","  Errore ! Inserire un numero intero senza decimali"),"  Errore ! Inserire un numero intero senza decimali"))</f>
        <v/>
      </c>
      <c r="K49" s="225" t="str">
        <f>LEFT(A49,3)</f>
        <v>ORG</v>
      </c>
      <c r="L49" s="225" t="str">
        <f>RIGHT(A49,3)</f>
        <v>130</v>
      </c>
      <c r="M49" s="225" t="str">
        <f>B49</f>
        <v>INT</v>
      </c>
      <c r="N49" s="226">
        <f>IF(ISNUMBER(E49),ROUND(E49,0),"")</f>
        <v>3174</v>
      </c>
    </row>
    <row r="50" spans="1:14" s="218" customFormat="1" ht="3.95" customHeight="1">
      <c r="A50" s="236"/>
      <c r="B50" s="236"/>
      <c r="C50" s="251"/>
      <c r="D50" s="219"/>
      <c r="E50" s="220"/>
      <c r="F50" s="227"/>
    </row>
    <row r="51" spans="1:14" s="218" customFormat="1" ht="30" customHeight="1">
      <c r="A51" s="236" t="s">
        <v>310</v>
      </c>
      <c r="B51" s="222" t="s">
        <v>282</v>
      </c>
      <c r="C51" s="217" t="s">
        <v>311</v>
      </c>
      <c r="E51" s="245">
        <v>4</v>
      </c>
      <c r="F51" s="224" t="str">
        <f>IF(ISBLANK(E51),"",IF(ISNUMBER(E51),IF(E51-INT(E51)=0,"","  Errore ! Inserire un numero intero senza decimali"),"  Errore ! Inserire un numero intero senza decimali"))</f>
        <v/>
      </c>
      <c r="K51" s="225" t="str">
        <f>LEFT(A51,3)</f>
        <v>ORG</v>
      </c>
      <c r="L51" s="225" t="str">
        <f>RIGHT(A51,3)</f>
        <v>271</v>
      </c>
      <c r="M51" s="225" t="str">
        <f>B51</f>
        <v>INT</v>
      </c>
      <c r="N51" s="226">
        <f>IF(ISNUMBER(E51),ROUND(E51,0),"")</f>
        <v>4</v>
      </c>
    </row>
    <row r="52" spans="1:14" s="218" customFormat="1" ht="3.95" customHeight="1">
      <c r="A52" s="236"/>
      <c r="B52" s="236"/>
      <c r="C52" s="257"/>
      <c r="D52" s="219"/>
      <c r="E52" s="220"/>
      <c r="F52" s="227"/>
    </row>
    <row r="53" spans="1:14" s="218" customFormat="1" ht="30" customHeight="1">
      <c r="A53" s="236" t="s">
        <v>312</v>
      </c>
      <c r="B53" s="222" t="s">
        <v>282</v>
      </c>
      <c r="C53" s="217" t="s">
        <v>313</v>
      </c>
      <c r="E53" s="245">
        <v>535</v>
      </c>
      <c r="F53" s="224" t="str">
        <f>IF(ISBLANK(E53),"",IF(ISNUMBER(E53),IF(E53-INT(E53)=0,"","  Errore ! Inserire un numero intero senza decimali"),"  Errore ! Inserire un numero intero senza decimali"))</f>
        <v/>
      </c>
      <c r="K53" s="225" t="str">
        <f>LEFT(A53,3)</f>
        <v>ORG</v>
      </c>
      <c r="L53" s="225" t="str">
        <f>RIGHT(A53,3)</f>
        <v>272</v>
      </c>
      <c r="M53" s="225" t="str">
        <f>B53</f>
        <v>INT</v>
      </c>
      <c r="N53" s="226">
        <f>IF(ISNUMBER(E53),ROUND(E53,0),"")</f>
        <v>535</v>
      </c>
    </row>
    <row r="54" spans="1:14" s="218" customFormat="1" ht="3.95" customHeight="1">
      <c r="A54" s="221"/>
      <c r="B54" s="221"/>
      <c r="C54" s="251"/>
      <c r="D54" s="219"/>
      <c r="E54" s="220"/>
      <c r="F54" s="227"/>
    </row>
    <row r="55" spans="1:14" s="218" customFormat="1" ht="30" customHeight="1">
      <c r="A55" s="213" t="s">
        <v>314</v>
      </c>
      <c r="B55" s="213"/>
      <c r="C55" s="214" t="s">
        <v>315</v>
      </c>
      <c r="D55" s="215"/>
      <c r="E55" s="216"/>
      <c r="F55" s="227"/>
    </row>
    <row r="56" spans="1:14" s="218" customFormat="1" ht="3.95" customHeight="1">
      <c r="A56" s="219"/>
      <c r="B56" s="219"/>
      <c r="C56" s="219"/>
      <c r="D56" s="219"/>
      <c r="E56" s="220"/>
      <c r="F56" s="227"/>
    </row>
    <row r="57" spans="1:14" s="258" customFormat="1" ht="30" customHeight="1">
      <c r="A57" s="221" t="s">
        <v>316</v>
      </c>
      <c r="B57" s="222" t="s">
        <v>282</v>
      </c>
      <c r="C57" s="249" t="s">
        <v>317</v>
      </c>
      <c r="E57" s="245">
        <f>2109393+33000</f>
        <v>2142393</v>
      </c>
      <c r="F57" s="224" t="str">
        <f>IF(ISBLANK(E57),"",IF(ISNUMBER(E57),IF(E57-INT(E57)=0,"","  Errore ! Inserire un numero intero senza decimali"),"  Errore ! Inserire un numero intero senza decimali"))</f>
        <v/>
      </c>
      <c r="G57" s="218"/>
      <c r="H57" s="218"/>
      <c r="I57" s="218"/>
      <c r="J57" s="218"/>
      <c r="K57" s="225" t="str">
        <f>LEFT(A57,3)</f>
        <v>PRD</v>
      </c>
      <c r="L57" s="225" t="str">
        <f>RIGHT(A57,3)</f>
        <v>137</v>
      </c>
      <c r="M57" s="225" t="str">
        <f>B57</f>
        <v>INT</v>
      </c>
      <c r="N57" s="226">
        <f>IF(ISNUMBER(E57),ROUND(E57,0),"")</f>
        <v>2142393</v>
      </c>
    </row>
    <row r="58" spans="1:14" s="258" customFormat="1" ht="3.95" customHeight="1">
      <c r="A58" s="221"/>
      <c r="B58" s="221"/>
      <c r="C58" s="251"/>
      <c r="D58" s="251"/>
      <c r="E58" s="259"/>
      <c r="F58" s="260"/>
    </row>
    <row r="59" spans="1:14" s="258" customFormat="1" ht="30" customHeight="1">
      <c r="A59" s="221" t="s">
        <v>318</v>
      </c>
      <c r="B59" s="222" t="s">
        <v>282</v>
      </c>
      <c r="C59" s="249" t="s">
        <v>319</v>
      </c>
      <c r="E59" s="245">
        <v>0</v>
      </c>
      <c r="F59" s="224" t="str">
        <f>IF(ISBLANK(E59),"",IF(ISNUMBER(E59),IF(E59-INT(E59)=0,"","  Errore ! Inserire un numero intero senza decimali"),"  Errore ! Inserire un numero intero senza decimali"))</f>
        <v/>
      </c>
      <c r="G59" s="218"/>
      <c r="H59" s="218"/>
      <c r="I59" s="218"/>
      <c r="J59" s="218"/>
      <c r="K59" s="225" t="str">
        <f>LEFT(A59,3)</f>
        <v>PRD</v>
      </c>
      <c r="L59" s="225" t="str">
        <f>RIGHT(A59,3)</f>
        <v>115</v>
      </c>
      <c r="M59" s="225" t="str">
        <f>B59</f>
        <v>INT</v>
      </c>
      <c r="N59" s="226">
        <f>IF(ISNUMBER(E59),ROUND(E59,0),"")</f>
        <v>0</v>
      </c>
    </row>
    <row r="60" spans="1:14" s="258" customFormat="1" ht="3.95" customHeight="1">
      <c r="A60" s="221"/>
      <c r="B60" s="221"/>
      <c r="C60" s="251"/>
      <c r="D60" s="251"/>
      <c r="E60" s="259"/>
      <c r="F60" s="260"/>
    </row>
    <row r="61" spans="1:14" s="258" customFormat="1" ht="30" customHeight="1">
      <c r="A61" s="221" t="s">
        <v>320</v>
      </c>
      <c r="B61" s="222" t="s">
        <v>269</v>
      </c>
      <c r="C61" s="249" t="s">
        <v>321</v>
      </c>
      <c r="E61" s="223" t="s">
        <v>271</v>
      </c>
      <c r="F61" s="224" t="str">
        <f>IF(AND(LEN(E61)=1,OR(UPPER(E61)="N",UPPER(E61)="S")),"",IF(ISBLANK(E61),"","  Errore ! Inserire S o N"))</f>
        <v/>
      </c>
      <c r="G61" s="218"/>
      <c r="H61" s="218"/>
      <c r="I61" s="218"/>
      <c r="J61" s="218"/>
      <c r="K61" s="225" t="str">
        <f>LEFT(A61,3)</f>
        <v>PRD</v>
      </c>
      <c r="L61" s="225" t="str">
        <f>RIGHT(A61,3)</f>
        <v>159</v>
      </c>
      <c r="M61" s="225" t="str">
        <f>B61</f>
        <v>FLAG</v>
      </c>
      <c r="N61" s="226" t="str">
        <f>IF(AND(LEN(E61)=1,OR(UPPER(E61)="N",UPPER(E61)="S")),UPPER(E61),"")</f>
        <v>S</v>
      </c>
    </row>
    <row r="62" spans="1:14" s="258" customFormat="1" ht="3.95" customHeight="1">
      <c r="A62" s="221"/>
      <c r="B62" s="221"/>
      <c r="C62" s="251"/>
      <c r="D62" s="251"/>
      <c r="E62" s="259"/>
      <c r="F62" s="260"/>
    </row>
    <row r="63" spans="1:14" s="258" customFormat="1" ht="30" customHeight="1">
      <c r="A63" s="221" t="s">
        <v>322</v>
      </c>
      <c r="B63" s="222" t="s">
        <v>269</v>
      </c>
      <c r="C63" s="249" t="s">
        <v>323</v>
      </c>
      <c r="E63" s="223" t="s">
        <v>271</v>
      </c>
      <c r="F63" s="224" t="str">
        <f>IF(AND(LEN(E63)=1,OR(UPPER(E63)="N",UPPER(E63)="S")),"",IF(ISBLANK(E63),"","  Errore ! Inserire S o N"))</f>
        <v/>
      </c>
      <c r="G63" s="218"/>
      <c r="H63" s="218"/>
      <c r="I63" s="218"/>
      <c r="J63" s="218"/>
      <c r="K63" s="225" t="str">
        <f>LEFT(A63,3)</f>
        <v>PRD</v>
      </c>
      <c r="L63" s="225" t="str">
        <f>RIGHT(A63,3)</f>
        <v>273</v>
      </c>
      <c r="M63" s="225" t="str">
        <f>B63</f>
        <v>FLAG</v>
      </c>
      <c r="N63" s="226" t="str">
        <f>IF(AND(LEN(E63)=1,OR(UPPER(E63)="N",UPPER(E63)="S")),UPPER(E63),"")</f>
        <v>S</v>
      </c>
    </row>
    <row r="64" spans="1:14" s="258" customFormat="1" ht="3.95" customHeight="1">
      <c r="A64" s="221"/>
      <c r="B64" s="221"/>
      <c r="C64" s="251"/>
      <c r="D64" s="251"/>
      <c r="E64" s="259"/>
      <c r="F64" s="260"/>
    </row>
    <row r="65" spans="1:14" s="258" customFormat="1" ht="30" customHeight="1">
      <c r="A65" s="221" t="s">
        <v>324</v>
      </c>
      <c r="B65" s="222" t="s">
        <v>269</v>
      </c>
      <c r="C65" s="249" t="s">
        <v>325</v>
      </c>
      <c r="E65" s="223" t="s">
        <v>271</v>
      </c>
      <c r="F65" s="224" t="str">
        <f>IF(AND(LEN(E65)=1,OR(UPPER(E65)="N",UPPER(E65)="S")),"",IF(ISBLANK(E65),"","  Errore ! Inserire S o N"))</f>
        <v/>
      </c>
      <c r="G65" s="218"/>
      <c r="H65" s="218"/>
      <c r="I65" s="218"/>
      <c r="J65" s="218"/>
      <c r="K65" s="225" t="str">
        <f>LEFT(A65,3)</f>
        <v>PRD</v>
      </c>
      <c r="L65" s="225" t="str">
        <f>RIGHT(A65,3)</f>
        <v>274</v>
      </c>
      <c r="M65" s="225" t="str">
        <f>B65</f>
        <v>FLAG</v>
      </c>
      <c r="N65" s="226" t="str">
        <f>IF(AND(LEN(E65)=1,OR(UPPER(E65)="N",UPPER(E65)="S")),UPPER(E65),"")</f>
        <v>S</v>
      </c>
    </row>
    <row r="66" spans="1:14" s="258" customFormat="1" ht="3.95" customHeight="1">
      <c r="A66" s="221"/>
      <c r="B66" s="221"/>
      <c r="C66" s="251"/>
      <c r="D66" s="251"/>
      <c r="E66" s="259"/>
      <c r="F66" s="260"/>
    </row>
    <row r="67" spans="1:14" s="258" customFormat="1" ht="30" customHeight="1">
      <c r="A67" s="221" t="s">
        <v>326</v>
      </c>
      <c r="B67" s="222" t="s">
        <v>269</v>
      </c>
      <c r="C67" s="249" t="s">
        <v>327</v>
      </c>
      <c r="E67" s="223" t="s">
        <v>328</v>
      </c>
      <c r="F67" s="224" t="str">
        <f>IF(AND(LEN(E67)=1,OR(UPPER(E67)="N",UPPER(E67)="S")),"",IF(ISBLANK(E67),"","  Errore ! Inserire S o N"))</f>
        <v/>
      </c>
      <c r="G67" s="218"/>
      <c r="H67" s="218"/>
      <c r="I67" s="218"/>
      <c r="J67" s="218"/>
      <c r="K67" s="225" t="str">
        <f>LEFT(A67,3)</f>
        <v>PRD</v>
      </c>
      <c r="L67" s="225" t="str">
        <f>RIGHT(A67,3)</f>
        <v>275</v>
      </c>
      <c r="M67" s="225" t="str">
        <f>B67</f>
        <v>FLAG</v>
      </c>
      <c r="N67" s="226" t="str">
        <f>IF(AND(LEN(E67)=1,OR(UPPER(E67)="N",UPPER(E67)="S")),UPPER(E67),"")</f>
        <v>N</v>
      </c>
    </row>
    <row r="68" spans="1:14" s="258" customFormat="1" ht="3.95" customHeight="1">
      <c r="A68" s="221"/>
      <c r="B68" s="221"/>
      <c r="C68" s="251"/>
      <c r="D68" s="251"/>
      <c r="E68" s="259"/>
      <c r="F68" s="260"/>
    </row>
    <row r="69" spans="1:14" s="218" customFormat="1" ht="30" customHeight="1">
      <c r="A69" s="213" t="s">
        <v>329</v>
      </c>
      <c r="B69" s="213"/>
      <c r="C69" s="214" t="s">
        <v>330</v>
      </c>
      <c r="D69" s="215"/>
      <c r="E69" s="216"/>
      <c r="F69" s="217"/>
    </row>
    <row r="70" spans="1:14" s="218" customFormat="1" ht="3.95" customHeight="1">
      <c r="A70" s="261"/>
      <c r="B70" s="261"/>
      <c r="C70" s="219"/>
      <c r="D70" s="219"/>
      <c r="E70" s="220"/>
      <c r="F70" s="217"/>
    </row>
    <row r="71" spans="1:14" s="218" customFormat="1">
      <c r="A71" s="221" t="s">
        <v>331</v>
      </c>
      <c r="B71" s="222" t="s">
        <v>332</v>
      </c>
      <c r="C71" s="219" t="s">
        <v>333</v>
      </c>
      <c r="E71" s="220"/>
      <c r="F71" s="217"/>
      <c r="K71" s="225" t="str">
        <f>LEFT(A71,3)</f>
        <v>INF</v>
      </c>
      <c r="L71" s="225" t="str">
        <f>RIGHT(A71,3)</f>
        <v>209</v>
      </c>
      <c r="M71" s="225" t="str">
        <f>B71</f>
        <v>NOTE</v>
      </c>
      <c r="N71" s="218" t="str">
        <f>IF(ISBLANK(C72),"",LEFT(C72,1500))</f>
        <v/>
      </c>
    </row>
    <row r="72" spans="1:14" s="218" customFormat="1" ht="45" customHeight="1">
      <c r="A72" s="262"/>
      <c r="B72" s="262"/>
      <c r="C72" s="263"/>
      <c r="D72" s="264"/>
      <c r="E72" s="265"/>
      <c r="F72" s="266" t="str">
        <f>IF(LEN(C72)&gt;1500,"Attenzione, è stato superato il numero massimo di 1500 caratteri","")</f>
        <v/>
      </c>
    </row>
    <row r="73" spans="1:14">
      <c r="A73" s="267"/>
      <c r="B73" s="267"/>
      <c r="C73" s="268"/>
      <c r="D73" s="268"/>
      <c r="E73" s="269"/>
    </row>
    <row r="74" spans="1:14">
      <c r="A74" s="221" t="s">
        <v>334</v>
      </c>
      <c r="B74" s="222" t="s">
        <v>332</v>
      </c>
      <c r="C74" s="219" t="s">
        <v>335</v>
      </c>
      <c r="E74" s="220"/>
      <c r="F74" s="217"/>
      <c r="G74" s="218"/>
      <c r="H74" s="218"/>
      <c r="I74" s="218"/>
      <c r="J74" s="218"/>
      <c r="K74" s="225" t="str">
        <f>LEFT(A74,3)</f>
        <v>INF</v>
      </c>
      <c r="L74" s="225" t="str">
        <f>RIGHT(A74,3)</f>
        <v>127</v>
      </c>
      <c r="M74" s="225" t="str">
        <f>B74</f>
        <v>NOTE</v>
      </c>
      <c r="N74" s="218" t="str">
        <f>IF(ISBLANK(C75),"",LEFT(C75,1500))</f>
        <v>1) FONDI CERTIFICATI DALL'ORGANO DI CONTROLLO DOPO SOTTOSCRIZIONE CCIA - 2) FONDI ANNO 2018 PIU' ALTI DEL 2017 PERCHE' AFFERITI ATS A REGIME PER L'ANNO DI RILEVAZIONE - 3) RETRIBUZIONE DI RISULTATO: NON E' STATO ANCORA STATA LIQUIDATA LA RETRIBUZIONE DI RISULTATO</v>
      </c>
    </row>
    <row r="75" spans="1:14" ht="45" customHeight="1">
      <c r="A75" s="270"/>
      <c r="B75" s="270"/>
      <c r="C75" s="263" t="s">
        <v>336</v>
      </c>
      <c r="D75" s="264"/>
      <c r="E75" s="265"/>
      <c r="F75" s="266" t="str">
        <f>IF(LEN(C75)&gt;1500,"Attenzione, è stato superato il numero massimo di 1500 caratteri","")</f>
        <v/>
      </c>
      <c r="K75" s="271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72:E72"/>
    <mergeCell ref="C75:E75"/>
  </mergeCells>
  <dataValidations count="4">
    <dataValidation type="textLength" allowBlank="1" showInputMessage="1" showErrorMessage="1" error="Inserire massimo 1500 caratteri" sqref="C75:E75 C72:E7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67 E13 E61 E63 E65 E15">
      <formula1>"s,n,S,N"</formula1>
    </dataValidation>
    <dataValidation type="whole" operator="lessThan" allowBlank="1" showInputMessage="1" showErrorMessage="1" errorTitle="Errore di digitazione" error="Inserire solo numeri interi o lasciare vuoto." sqref="E31 E23 E33 E35 E27 E39 E43 E51 E41 E45 E49 E53 E57 E59 E29 E47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76">
    <pageSetUpPr fitToPage="1"/>
  </sheetPr>
  <dimension ref="A1:N79"/>
  <sheetViews>
    <sheetView showGridLines="0" topLeftCell="A45" zoomScale="75" zoomScaleNormal="75" workbookViewId="0">
      <selection activeCell="G8" sqref="G8"/>
    </sheetView>
  </sheetViews>
  <sheetFormatPr defaultColWidth="10" defaultRowHeight="15"/>
  <cols>
    <col min="1" max="1" width="7.7109375" style="272" customWidth="1"/>
    <col min="2" max="2" width="7.7109375" style="303" customWidth="1"/>
    <col min="3" max="3" width="139.5703125" style="212" customWidth="1"/>
    <col min="4" max="4" width="2.28515625" style="212" customWidth="1"/>
    <col min="5" max="5" width="14" style="273" bestFit="1" customWidth="1"/>
    <col min="6" max="6" width="39.5703125" style="286" customWidth="1"/>
    <col min="7" max="10" width="10" style="212"/>
    <col min="11" max="14" width="10" style="212" hidden="1" customWidth="1"/>
    <col min="15" max="16384" width="10" style="212"/>
  </cols>
  <sheetData>
    <row r="1" spans="1:14" s="178" customFormat="1" ht="45" customHeight="1" thickBot="1">
      <c r="A1" s="175" t="s">
        <v>256</v>
      </c>
      <c r="B1" s="274"/>
      <c r="C1" s="176"/>
      <c r="D1" s="176"/>
      <c r="E1" s="177"/>
      <c r="F1" s="17" t="s">
        <v>257</v>
      </c>
      <c r="H1" s="179" t="s">
        <v>132</v>
      </c>
    </row>
    <row r="2" spans="1:14" s="178" customFormat="1" ht="41.45" customHeight="1">
      <c r="A2" s="180" t="s">
        <v>258</v>
      </c>
      <c r="B2" s="275"/>
      <c r="C2" s="181"/>
      <c r="D2" s="182"/>
      <c r="E2" s="183"/>
      <c r="F2" s="26" t="str">
        <f>IF(AND(ISBLANK($E$23),OR(SUMIF([1]t1!N$1:N$65536,$H$1,[1]t1!AI$1:AI$65536)+SUMIF([1]t1!N$1:N$65536,$H$1,[1]t1!AJ$1:AJ$65536)&gt;0,SUMIF([1]t12!L$1:L$65536,$H$1,[1]t12!X$1:X$65536)&gt;0)),"Attenzione: è necessario compilare la domanda GEN195 !!!","OK")</f>
        <v>OK</v>
      </c>
    </row>
    <row r="3" spans="1:14" s="190" customFormat="1" ht="30" customHeight="1" thickBot="1">
      <c r="A3" s="184"/>
      <c r="B3" s="276"/>
      <c r="C3" s="186"/>
      <c r="D3" s="187"/>
      <c r="E3" s="188"/>
      <c r="F3" s="189"/>
    </row>
    <row r="4" spans="1:14" s="178" customFormat="1" ht="16.5" customHeight="1">
      <c r="A4" s="191"/>
      <c r="B4" s="277"/>
      <c r="C4" s="192"/>
      <c r="D4" s="192"/>
      <c r="E4" s="192"/>
      <c r="F4" s="193" t="s">
        <v>259</v>
      </c>
    </row>
    <row r="5" spans="1:14" s="199" customFormat="1" ht="20.25" customHeight="1" thickBot="1">
      <c r="A5" s="194" t="s">
        <v>260</v>
      </c>
      <c r="B5" s="278"/>
      <c r="C5" s="195"/>
      <c r="D5" s="196"/>
      <c r="E5" s="196"/>
      <c r="F5" s="197"/>
    </row>
    <row r="6" spans="1:14" s="178" customFormat="1" ht="20.25" customHeight="1">
      <c r="B6" s="279"/>
      <c r="C6" s="280" t="s">
        <v>337</v>
      </c>
      <c r="F6" s="198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199" customFormat="1" ht="65.25" customHeight="1">
      <c r="A7" s="200"/>
      <c r="B7" s="281"/>
      <c r="C7" s="201"/>
      <c r="D7" s="201"/>
      <c r="E7" s="202"/>
      <c r="F7" s="282"/>
    </row>
    <row r="8" spans="1:14" s="199" customFormat="1" ht="30.75" customHeight="1">
      <c r="A8" s="204"/>
      <c r="B8" s="283"/>
      <c r="C8" s="205" t="s">
        <v>338</v>
      </c>
      <c r="F8" s="282"/>
      <c r="N8" s="42" t="s">
        <v>262</v>
      </c>
    </row>
    <row r="9" spans="1:14" s="199" customFormat="1" ht="30.75" customHeight="1" thickBot="1">
      <c r="A9" s="204"/>
      <c r="B9" s="283"/>
      <c r="C9" s="201"/>
      <c r="D9" s="201"/>
      <c r="E9" s="206"/>
      <c r="F9" s="284"/>
      <c r="N9" s="207">
        <f>(COUNTIF(E:E,"&lt;&gt;"&amp;"")+COUNTIF(C76,"&lt;&gt;"&amp;"")+COUNTIF(C79,"&lt;&gt;"&amp;""))</f>
        <v>27</v>
      </c>
    </row>
    <row r="10" spans="1:14" ht="3.95" customHeight="1">
      <c r="A10" s="208"/>
      <c r="B10" s="285"/>
      <c r="C10" s="209"/>
      <c r="D10" s="208"/>
      <c r="E10" s="210"/>
    </row>
    <row r="11" spans="1:14" s="218" customFormat="1" ht="30" customHeight="1">
      <c r="A11" s="213" t="s">
        <v>263</v>
      </c>
      <c r="B11" s="213"/>
      <c r="C11" s="214" t="s">
        <v>264</v>
      </c>
      <c r="D11" s="215"/>
      <c r="E11" s="216"/>
      <c r="F11" s="287"/>
      <c r="K11" s="42" t="s">
        <v>265</v>
      </c>
      <c r="L11" s="42" t="s">
        <v>266</v>
      </c>
      <c r="M11" s="42" t="s">
        <v>267</v>
      </c>
      <c r="N11" s="42" t="s">
        <v>20</v>
      </c>
    </row>
    <row r="12" spans="1:14" s="218" customFormat="1" ht="3.95" customHeight="1">
      <c r="A12" s="219"/>
      <c r="B12" s="288"/>
      <c r="C12" s="219"/>
      <c r="D12" s="219"/>
      <c r="E12" s="220"/>
      <c r="F12" s="287"/>
    </row>
    <row r="13" spans="1:14" s="218" customFormat="1" ht="30" customHeight="1">
      <c r="A13" s="221" t="s">
        <v>268</v>
      </c>
      <c r="B13" s="222" t="s">
        <v>269</v>
      </c>
      <c r="C13" s="217" t="s">
        <v>270</v>
      </c>
      <c r="E13" s="223" t="s">
        <v>271</v>
      </c>
      <c r="F13" s="224" t="str">
        <f>IF(AND(LEN(E13)=1,OR(UPPER(E13)="N",UPPER(E13)="S")),"",IF(ISBLANK(E13),"","  Errore ! Inserire S o N"))</f>
        <v/>
      </c>
      <c r="K13" s="225" t="str">
        <f>LEFT(A13,3)</f>
        <v>GEN</v>
      </c>
      <c r="L13" s="225" t="str">
        <f>RIGHT(A13,3)</f>
        <v>172</v>
      </c>
      <c r="M13" s="225" t="str">
        <f>B13</f>
        <v>FLAG</v>
      </c>
      <c r="N13" s="226" t="str">
        <f>IF(AND(LEN(E13)=1,OR(UPPER(E13)="N",UPPER(E13)="S")),UPPER(E13),"")</f>
        <v>S</v>
      </c>
    </row>
    <row r="14" spans="1:14" s="218" customFormat="1" ht="3.95" customHeight="1">
      <c r="A14" s="221"/>
      <c r="B14" s="222"/>
      <c r="C14" s="219"/>
      <c r="D14" s="219"/>
      <c r="E14" s="220"/>
      <c r="F14" s="248"/>
    </row>
    <row r="15" spans="1:14" s="218" customFormat="1" ht="30" customHeight="1">
      <c r="A15" s="221" t="s">
        <v>272</v>
      </c>
      <c r="B15" s="222" t="s">
        <v>269</v>
      </c>
      <c r="C15" s="217" t="s">
        <v>273</v>
      </c>
      <c r="E15" s="223" t="s">
        <v>271</v>
      </c>
      <c r="F15" s="224" t="str">
        <f>IF(AND(LEN(E15)=1,OR(UPPER(E15)="N",UPPER(E15)="S")),"",IF(ISBLANK(E15),"","  Errore ! Inserire S o N"))</f>
        <v/>
      </c>
      <c r="K15" s="225" t="str">
        <f>LEFT(A15,3)</f>
        <v>GEN</v>
      </c>
      <c r="L15" s="225" t="str">
        <f>RIGHT(A15,3)</f>
        <v>207</v>
      </c>
      <c r="M15" s="225" t="str">
        <f>B15</f>
        <v>FLAG</v>
      </c>
      <c r="N15" s="226" t="str">
        <f>IF(AND(LEN(E15)=1,OR(UPPER(E15)="N",UPPER(E15)="S")),UPPER(E15),"")</f>
        <v>S</v>
      </c>
    </row>
    <row r="16" spans="1:14" s="218" customFormat="1" ht="3.95" customHeight="1">
      <c r="A16" s="221"/>
      <c r="B16" s="222"/>
      <c r="C16" s="219"/>
      <c r="D16" s="219"/>
      <c r="E16" s="220"/>
      <c r="F16" s="244"/>
    </row>
    <row r="17" spans="1:14" s="218" customFormat="1" ht="30" customHeight="1">
      <c r="A17" s="228" t="s">
        <v>274</v>
      </c>
      <c r="B17" s="229" t="s">
        <v>275</v>
      </c>
      <c r="C17" s="230" t="s">
        <v>276</v>
      </c>
      <c r="E17" s="231">
        <v>43483</v>
      </c>
      <c r="F17" s="232" t="str">
        <f ca="1">IF(ISBLANK(E17),"",IF(AND(E17&gt;=DATE([1]t1!$L$1-2,1,1),E17&lt;=TODAY()),"","Digitare una data non anteriore al 1 Gennaio "&amp;[1]t1!$L$1-1&amp;" (gg/mm/aaaa)"))</f>
        <v/>
      </c>
      <c r="K17" s="225" t="str">
        <f>LEFT(A17,3)</f>
        <v>GEN</v>
      </c>
      <c r="L17" s="225" t="str">
        <f>RIGHT(A17,3)</f>
        <v>353</v>
      </c>
      <c r="M17" s="225" t="str">
        <f>B17</f>
        <v>DATE</v>
      </c>
      <c r="N17" s="233" t="str">
        <f ca="1">IF(AND(E17&gt;=DATE(2017,1,1),E17&lt;=TODAY()),"'"&amp;DAY(E17)&amp;"/"&amp;MONTH(E17)&amp;"/"&amp;YEAR(E17),"")</f>
        <v>'18/1/2019</v>
      </c>
    </row>
    <row r="18" spans="1:14" s="218" customFormat="1" ht="3.95" customHeight="1">
      <c r="A18" s="228"/>
      <c r="B18" s="229"/>
      <c r="C18" s="234"/>
      <c r="D18" s="219"/>
      <c r="E18" s="220"/>
      <c r="F18" s="235"/>
    </row>
    <row r="19" spans="1:14" s="218" customFormat="1" ht="30" customHeight="1">
      <c r="A19" s="228" t="s">
        <v>277</v>
      </c>
      <c r="B19" s="229" t="s">
        <v>275</v>
      </c>
      <c r="C19" s="230" t="s">
        <v>278</v>
      </c>
      <c r="E19" s="231">
        <v>43431</v>
      </c>
      <c r="F19" s="232" t="str">
        <f ca="1">IF(ISBLANK(E19),"",IF(AND(E19&gt;=DATE([1]t1!$L$1-2,1,1),E19&lt;=TODAY()),"","Digitare una data non anteriore al 1 Gennaio "&amp;[1]t1!$L$1-1&amp;" (gg/mm/aaaa)"))</f>
        <v/>
      </c>
      <c r="K19" s="225" t="str">
        <f>LEFT(A19,3)</f>
        <v>GEN</v>
      </c>
      <c r="L19" s="225" t="str">
        <f>RIGHT(A19,3)</f>
        <v>354</v>
      </c>
      <c r="M19" s="225" t="str">
        <f>B19</f>
        <v>DATE</v>
      </c>
      <c r="N19" s="233" t="str">
        <f ca="1">IF(AND(E19&gt;=DATE(2017,1,1),E19&lt;=TODAY()),"'"&amp;DAY(E19)&amp;"/"&amp;MONTH(E19)&amp;"/"&amp;YEAR(E19),"")</f>
        <v>'27/11/2018</v>
      </c>
    </row>
    <row r="20" spans="1:14" s="218" customFormat="1" ht="3.95" customHeight="1">
      <c r="A20" s="236"/>
      <c r="B20" s="237"/>
      <c r="C20" s="230"/>
      <c r="D20" s="219"/>
      <c r="E20" s="220"/>
      <c r="F20" s="235"/>
    </row>
    <row r="21" spans="1:14" s="218" customFormat="1" ht="30" customHeight="1">
      <c r="A21" s="228" t="s">
        <v>279</v>
      </c>
      <c r="B21" s="229" t="s">
        <v>275</v>
      </c>
      <c r="C21" s="230" t="s">
        <v>280</v>
      </c>
      <c r="D21" s="238"/>
      <c r="E21" s="231"/>
      <c r="F21" s="232" t="str">
        <f ca="1">IF(ISBLANK(E21),"",IF(AND(E21&gt;=DATE([1]t1!$L$1-2,1,1),E21&lt;=TODAY()),"","Digitare una data non anteriore al 1 Gennaio "&amp;[1]t1!$L$1-1&amp;" (gg/mm/aaaa)"))</f>
        <v/>
      </c>
      <c r="K21" s="225" t="str">
        <f>LEFT(A21,3)</f>
        <v>GEN</v>
      </c>
      <c r="L21" s="225" t="str">
        <f>RIGHT(A21,3)</f>
        <v>355</v>
      </c>
      <c r="M21" s="225" t="str">
        <f>B21</f>
        <v>DATE</v>
      </c>
      <c r="N21" s="233" t="str">
        <f ca="1">IF(AND(E21&gt;=DATE(2017,1,1),E21&lt;=TODAY()),"'"&amp;DAY(E21)&amp;"/"&amp;MONTH(E21)&amp;"/"&amp;YEAR(E21),"")</f>
        <v/>
      </c>
    </row>
    <row r="22" spans="1:14" s="218" customFormat="1" ht="3.95" customHeight="1">
      <c r="A22" s="239"/>
      <c r="B22" s="240"/>
      <c r="C22" s="241"/>
      <c r="D22" s="242"/>
      <c r="E22" s="243"/>
      <c r="F22" s="244"/>
    </row>
    <row r="23" spans="1:14" s="218" customFormat="1" ht="30" customHeight="1">
      <c r="A23" s="221" t="s">
        <v>281</v>
      </c>
      <c r="B23" s="222" t="s">
        <v>282</v>
      </c>
      <c r="C23" s="230" t="s">
        <v>283</v>
      </c>
      <c r="E23" s="245">
        <v>0</v>
      </c>
      <c r="F23" s="224" t="str">
        <f>IF(ISBLANK(E23),"",IF(ISNUMBER(E23),IF(E23-INT(E23)=0,"","  Errore ! Inserire un numero intero senza decimali"),"  Errore ! Inserire un numero intero senza decimali"))</f>
        <v/>
      </c>
      <c r="K23" s="225" t="str">
        <f>LEFT(A23,3)</f>
        <v>GEN</v>
      </c>
      <c r="L23" s="225" t="str">
        <f>RIGHT(A23,3)</f>
        <v>195</v>
      </c>
      <c r="M23" s="225" t="str">
        <f>B23</f>
        <v>INT</v>
      </c>
      <c r="N23" s="226">
        <f>IF(ISNUMBER(E23),ROUND(E23,0),"")</f>
        <v>0</v>
      </c>
    </row>
    <row r="24" spans="1:14" s="218" customFormat="1" ht="3.95" customHeight="1">
      <c r="A24" s="246"/>
      <c r="B24" s="247"/>
      <c r="C24" s="219"/>
      <c r="D24" s="219"/>
      <c r="E24" s="220"/>
      <c r="F24" s="248"/>
    </row>
    <row r="25" spans="1:14" s="218" customFormat="1" ht="30" customHeight="1">
      <c r="A25" s="213" t="s">
        <v>284</v>
      </c>
      <c r="B25" s="213"/>
      <c r="C25" s="214" t="s">
        <v>285</v>
      </c>
      <c r="D25" s="215"/>
      <c r="E25" s="216"/>
      <c r="F25" s="248"/>
    </row>
    <row r="26" spans="1:14" s="218" customFormat="1" ht="3.95" customHeight="1">
      <c r="A26" s="219"/>
      <c r="B26" s="288"/>
      <c r="C26" s="219"/>
      <c r="D26" s="219"/>
      <c r="E26" s="220"/>
      <c r="F26" s="244"/>
    </row>
    <row r="27" spans="1:14" s="218" customFormat="1" ht="30" customHeight="1">
      <c r="A27" s="221" t="s">
        <v>286</v>
      </c>
      <c r="B27" s="222" t="s">
        <v>282</v>
      </c>
      <c r="C27" s="249" t="s">
        <v>287</v>
      </c>
      <c r="E27" s="250">
        <f>SUM('t15(2)'!C17,'t15(2)'!C33,'t15(2)'!C58)</f>
        <v>95533</v>
      </c>
      <c r="F27" s="224" t="str">
        <f>IF(ISBLANK(E27),"",IF(ISNUMBER(E27),IF(E27-INT(E27)=0,"","  Errore ! Inserire un numero intero senza decimali"),"  Errore ! Inserire un numero intero senza decimali"))</f>
        <v/>
      </c>
      <c r="K27" s="225" t="str">
        <f>LEFT(A27,3)</f>
        <v>LEG</v>
      </c>
      <c r="L27" s="225" t="str">
        <f>RIGHT(A27,3)</f>
        <v>157</v>
      </c>
      <c r="M27" s="225" t="str">
        <f>B27</f>
        <v>INT</v>
      </c>
      <c r="N27" s="226">
        <f>IF(ISNUMBER(E27),ROUND(E27,0),"")</f>
        <v>95533</v>
      </c>
    </row>
    <row r="28" spans="1:14" s="218" customFormat="1" ht="3.95" customHeight="1">
      <c r="A28" s="221"/>
      <c r="B28" s="222"/>
      <c r="C28" s="251"/>
      <c r="D28" s="219"/>
      <c r="E28" s="220"/>
      <c r="F28" s="244"/>
    </row>
    <row r="29" spans="1:14" s="252" customFormat="1" ht="30" customHeight="1">
      <c r="A29" s="228" t="s">
        <v>288</v>
      </c>
      <c r="B29" s="229" t="s">
        <v>282</v>
      </c>
      <c r="C29" s="230" t="s">
        <v>289</v>
      </c>
      <c r="E29" s="250">
        <f>[1]IN_SICI_LEG356!$B$2</f>
        <v>0</v>
      </c>
      <c r="F29" s="289" t="str">
        <f>IF(ISBLANK(E29),"",IF(ISNUMBER(E29),IF(E29-INT(E29)=0,"","  Errore ! Inserire un numero intero senza decimali"),"  Errore ! Inserire un numero intero senza decimali"))</f>
        <v/>
      </c>
      <c r="K29" s="290" t="str">
        <f>LEFT(A29,3)</f>
        <v>LEG</v>
      </c>
      <c r="L29" s="290" t="str">
        <f>RIGHT(A29,3)</f>
        <v>356</v>
      </c>
      <c r="M29" s="290" t="str">
        <f>B29</f>
        <v>INT</v>
      </c>
      <c r="N29" s="290">
        <f>IF(ISNUMBER(E29),ROUND(E29,0),"")</f>
        <v>0</v>
      </c>
    </row>
    <row r="30" spans="1:14" s="252" customFormat="1" ht="3.95" customHeight="1">
      <c r="A30" s="228"/>
      <c r="B30" s="229"/>
      <c r="C30" s="230"/>
      <c r="D30" s="253"/>
      <c r="E30" s="254"/>
      <c r="F30" s="291"/>
      <c r="H30" s="292"/>
      <c r="I30" s="293"/>
    </row>
    <row r="31" spans="1:14" s="252" customFormat="1" ht="30" customHeight="1">
      <c r="A31" s="228" t="s">
        <v>290</v>
      </c>
      <c r="B31" s="229" t="s">
        <v>282</v>
      </c>
      <c r="C31" s="230" t="s">
        <v>291</v>
      </c>
      <c r="E31" s="255">
        <v>1308000</v>
      </c>
      <c r="F31" s="289" t="str">
        <f>IF(ISBLANK(E31),"",IF(ISNUMBER(E31),IF(E31-INT(E31)=0,"","  Errore ! Inserire un numero intero senza decimali"),"  Errore ! Inserire un numero intero senza decimali"))</f>
        <v/>
      </c>
      <c r="K31" s="290" t="str">
        <f>LEFT(A31,3)</f>
        <v>LEG</v>
      </c>
      <c r="L31" s="290" t="str">
        <f>RIGHT(A31,3)</f>
        <v>357</v>
      </c>
      <c r="M31" s="290" t="str">
        <f>B31</f>
        <v>INT</v>
      </c>
      <c r="N31" s="290">
        <f>IF(ISNUMBER(E31),ROUND(E31,0),"")</f>
        <v>1308000</v>
      </c>
    </row>
    <row r="32" spans="1:14" s="218" customFormat="1" ht="3.95" customHeight="1">
      <c r="A32" s="221"/>
      <c r="B32" s="221"/>
      <c r="C32" s="251"/>
      <c r="D32" s="219"/>
      <c r="E32" s="220"/>
      <c r="F32" s="244"/>
    </row>
    <row r="33" spans="1:14" s="218" customFormat="1" ht="30" customHeight="1">
      <c r="A33" s="221" t="s">
        <v>292</v>
      </c>
      <c r="B33" s="222" t="s">
        <v>282</v>
      </c>
      <c r="C33" s="249" t="s">
        <v>293</v>
      </c>
      <c r="E33" s="245">
        <v>0</v>
      </c>
      <c r="F33" s="224" t="str">
        <f>IF(ISBLANK(E33),"",IF(ISNUMBER(E33),IF(E33-INT(E33)=0,"","  Errore ! Inserire un numero intero senza decimali"),"  Errore ! Inserire un numero intero senza decimali"))</f>
        <v/>
      </c>
      <c r="K33" s="225" t="str">
        <f>LEFT(A33,3)</f>
        <v>LEG</v>
      </c>
      <c r="L33" s="225" t="str">
        <f>RIGHT(A33,3)</f>
        <v>263</v>
      </c>
      <c r="M33" s="225" t="str">
        <f>B33</f>
        <v>INT</v>
      </c>
      <c r="N33" s="226">
        <f>IF(ISNUMBER(E33),ROUND(E33,0),"")</f>
        <v>0</v>
      </c>
    </row>
    <row r="34" spans="1:14" s="218" customFormat="1" ht="3.95" customHeight="1">
      <c r="A34" s="221"/>
      <c r="B34" s="222"/>
      <c r="C34" s="251"/>
      <c r="D34" s="219"/>
      <c r="E34" s="220"/>
      <c r="F34" s="244"/>
    </row>
    <row r="35" spans="1:14" s="218" customFormat="1" ht="30" customHeight="1">
      <c r="A35" s="221" t="s">
        <v>294</v>
      </c>
      <c r="B35" s="222" t="s">
        <v>282</v>
      </c>
      <c r="C35" s="249" t="s">
        <v>295</v>
      </c>
      <c r="E35" s="245">
        <v>0</v>
      </c>
      <c r="F35" s="224" t="str">
        <f>IF(ISBLANK(E35),"",IF(ISNUMBER(E35),IF(E35-INT(E35)=0,"","  Errore ! Inserire un numero intero senza decimali"),"  Errore ! Inserire un numero intero senza decimali"))</f>
        <v/>
      </c>
      <c r="K35" s="225" t="str">
        <f>LEFT(A35,3)</f>
        <v>LEG</v>
      </c>
      <c r="L35" s="225" t="str">
        <f>RIGHT(A35,3)</f>
        <v>290</v>
      </c>
      <c r="M35" s="225" t="str">
        <f>B35</f>
        <v>INT</v>
      </c>
      <c r="N35" s="226">
        <f>IF(ISNUMBER(E35),ROUND(E35,0),"")</f>
        <v>0</v>
      </c>
    </row>
    <row r="36" spans="1:14" s="218" customFormat="1" ht="3.95" customHeight="1">
      <c r="A36" s="246"/>
      <c r="B36" s="247"/>
      <c r="C36" s="219"/>
      <c r="D36" s="219"/>
      <c r="E36" s="220"/>
      <c r="F36" s="244"/>
    </row>
    <row r="37" spans="1:14" s="218" customFormat="1" ht="30" customHeight="1">
      <c r="A37" s="213" t="s">
        <v>296</v>
      </c>
      <c r="B37" s="213"/>
      <c r="C37" s="214" t="s">
        <v>297</v>
      </c>
      <c r="D37" s="215"/>
      <c r="E37" s="216"/>
      <c r="F37" s="244"/>
    </row>
    <row r="38" spans="1:14" s="218" customFormat="1" ht="3.95" customHeight="1">
      <c r="A38" s="221"/>
      <c r="B38" s="222"/>
      <c r="C38" s="219"/>
      <c r="D38" s="219"/>
      <c r="E38" s="220"/>
      <c r="F38" s="244"/>
    </row>
    <row r="39" spans="1:14" s="218" customFormat="1" ht="30" customHeight="1">
      <c r="A39" s="236" t="s">
        <v>298</v>
      </c>
      <c r="B39" s="222" t="s">
        <v>282</v>
      </c>
      <c r="C39" s="217" t="s">
        <v>299</v>
      </c>
      <c r="E39" s="250">
        <f>SUM('[1]1G'!Z31,'[1]1G'!Z32,'[1]1G'!Z35,'[1]1G'!Z36,'[1]1G'!Z52,'[1]1G'!Z53,'[1]1G'!Z56,'[1]1G'!Z57)</f>
        <v>12</v>
      </c>
      <c r="F39" s="224" t="str">
        <f>IF(ISBLANK(E39),"",IF(ISNUMBER(E39),IF(E39-INT(E39)=0,"","  Errore ! Inserire un numero intero senza decimali"),"  Errore ! Inserire un numero intero senza decimali"))</f>
        <v/>
      </c>
      <c r="K39" s="225" t="str">
        <f>LEFT(A39,3)</f>
        <v>ORG</v>
      </c>
      <c r="L39" s="225" t="str">
        <f>RIGHT(A39,3)</f>
        <v>138</v>
      </c>
      <c r="M39" s="225" t="str">
        <f>B39</f>
        <v>INT</v>
      </c>
      <c r="N39" s="226">
        <f>IF(ISNUMBER(E39),ROUND(E39,0),"")</f>
        <v>12</v>
      </c>
    </row>
    <row r="40" spans="1:14" s="218" customFormat="1" ht="3.95" customHeight="1">
      <c r="A40" s="256"/>
      <c r="B40" s="294"/>
      <c r="C40" s="219"/>
      <c r="D40" s="219"/>
      <c r="E40" s="220"/>
      <c r="F40" s="244"/>
    </row>
    <row r="41" spans="1:14" s="218" customFormat="1" ht="30" customHeight="1">
      <c r="A41" s="236" t="s">
        <v>300</v>
      </c>
      <c r="B41" s="222" t="s">
        <v>282</v>
      </c>
      <c r="C41" s="217" t="s">
        <v>301</v>
      </c>
      <c r="E41" s="245">
        <v>2343</v>
      </c>
      <c r="F41" s="224" t="str">
        <f>IF(ISBLANK(E41),"",IF(ISNUMBER(E41),IF(E41-INT(E41)=0,"","  Errore ! Inserire un numero intero senza decimali"),"  Errore ! Inserire un numero intero senza decimali"))</f>
        <v/>
      </c>
      <c r="K41" s="225" t="str">
        <f>LEFT(A41,3)</f>
        <v>ORG</v>
      </c>
      <c r="L41" s="225" t="str">
        <f>RIGHT(A41,3)</f>
        <v>166</v>
      </c>
      <c r="M41" s="225" t="str">
        <f>B41</f>
        <v>INT</v>
      </c>
      <c r="N41" s="226">
        <f>IF(ISNUMBER(E41),ROUND(E41,0),"")</f>
        <v>2343</v>
      </c>
    </row>
    <row r="42" spans="1:14" s="218" customFormat="1" ht="3.95" customHeight="1">
      <c r="A42" s="236"/>
      <c r="B42" s="237"/>
      <c r="C42" s="257"/>
      <c r="D42" s="219"/>
      <c r="E42" s="220"/>
      <c r="F42" s="244"/>
    </row>
    <row r="43" spans="1:14" s="218" customFormat="1" ht="30" customHeight="1">
      <c r="A43" s="236" t="s">
        <v>302</v>
      </c>
      <c r="B43" s="222" t="s">
        <v>282</v>
      </c>
      <c r="C43" s="217" t="s">
        <v>303</v>
      </c>
      <c r="E43" s="250">
        <f>SUM('[1]1G'!Z39,'[1]1G'!Z40,'[1]1G'!Z43,'[1]1G'!Z44,'[1]1G'!Z60,'[1]1G'!Z61,'[1]1G'!Z64,'[1]1G'!Z65)</f>
        <v>20</v>
      </c>
      <c r="F43" s="224" t="str">
        <f>IF(ISBLANK(E43),"",IF(ISNUMBER(E43),IF(E43-INT(E43)=0,"","  Errore ! Inserire un numero intero senza decimali"),"  Errore ! Inserire un numero intero senza decimali"))</f>
        <v/>
      </c>
      <c r="K43" s="225" t="str">
        <f>LEFT(A43,3)</f>
        <v>ORG</v>
      </c>
      <c r="L43" s="225" t="str">
        <f>RIGHT(A43,3)</f>
        <v>132</v>
      </c>
      <c r="M43" s="225" t="str">
        <f>B43</f>
        <v>INT</v>
      </c>
      <c r="N43" s="226">
        <f>IF(ISNUMBER(E43),ROUND(E43,0),"")</f>
        <v>20</v>
      </c>
    </row>
    <row r="44" spans="1:14" s="218" customFormat="1" ht="3.95" customHeight="1">
      <c r="A44" s="256"/>
      <c r="B44" s="294"/>
      <c r="C44" s="219"/>
      <c r="D44" s="219"/>
      <c r="E44" s="220"/>
      <c r="F44" s="244"/>
    </row>
    <row r="45" spans="1:14" s="218" customFormat="1" ht="30" customHeight="1">
      <c r="A45" s="236" t="s">
        <v>304</v>
      </c>
      <c r="B45" s="222" t="s">
        <v>282</v>
      </c>
      <c r="C45" s="217" t="s">
        <v>305</v>
      </c>
      <c r="E45" s="245">
        <v>2421</v>
      </c>
      <c r="F45" s="224" t="str">
        <f>IF(ISBLANK(E45),"",IF(ISNUMBER(E45),IF(E45-INT(E45)=0,"","  Errore ! Inserire un numero intero senza decimali"),"  Errore ! Inserire un numero intero senza decimali"))</f>
        <v/>
      </c>
      <c r="K45" s="225" t="str">
        <f>LEFT(A45,3)</f>
        <v>ORG</v>
      </c>
      <c r="L45" s="225" t="str">
        <f>RIGHT(A45,3)</f>
        <v>143</v>
      </c>
      <c r="M45" s="225" t="str">
        <f>B45</f>
        <v>INT</v>
      </c>
      <c r="N45" s="226">
        <f>IF(ISNUMBER(E45),ROUND(E45,0),"")</f>
        <v>2421</v>
      </c>
    </row>
    <row r="46" spans="1:14" s="218" customFormat="1" ht="3.95" customHeight="1">
      <c r="A46" s="236"/>
      <c r="B46" s="237"/>
      <c r="C46" s="251"/>
      <c r="D46" s="219"/>
      <c r="E46" s="220"/>
      <c r="F46" s="244"/>
    </row>
    <row r="47" spans="1:14" s="218" customFormat="1" ht="30" customHeight="1">
      <c r="A47" s="236" t="s">
        <v>306</v>
      </c>
      <c r="B47" s="222" t="s">
        <v>282</v>
      </c>
      <c r="C47" s="217" t="s">
        <v>307</v>
      </c>
      <c r="E47" s="250">
        <f>SUM('[1]1G'!Z47,'[1]1G'!Z48,'[1]1G'!Z68,'[1]1G'!Z69)</f>
        <v>80</v>
      </c>
      <c r="F47" s="224" t="str">
        <f>IF(ISBLANK(E47),"",IF(ISNUMBER(E47),IF(E47-INT(E47)=0,"","  Errore ! Inserire un numero intero senza decimali"),"  Errore ! Inserire un numero intero senza decimali"))</f>
        <v/>
      </c>
      <c r="K47" s="225" t="str">
        <f>LEFT(A47,3)</f>
        <v>ORG</v>
      </c>
      <c r="L47" s="225" t="str">
        <f>RIGHT(A47,3)</f>
        <v>202</v>
      </c>
      <c r="M47" s="225" t="str">
        <f>B47</f>
        <v>INT</v>
      </c>
      <c r="N47" s="226">
        <f>IF(ISNUMBER(E47),ROUND(E47,0),"")</f>
        <v>80</v>
      </c>
    </row>
    <row r="48" spans="1:14" s="218" customFormat="1" ht="3.95" customHeight="1">
      <c r="A48" s="236"/>
      <c r="B48" s="237"/>
      <c r="C48" s="219"/>
      <c r="D48" s="219"/>
      <c r="E48" s="220"/>
      <c r="F48" s="244"/>
    </row>
    <row r="49" spans="1:14" s="218" customFormat="1" ht="30" customHeight="1">
      <c r="A49" s="236" t="s">
        <v>308</v>
      </c>
      <c r="B49" s="222" t="s">
        <v>282</v>
      </c>
      <c r="C49" s="217" t="s">
        <v>309</v>
      </c>
      <c r="E49" s="245">
        <v>2805</v>
      </c>
      <c r="F49" s="224" t="str">
        <f>IF(ISBLANK(E49),"",IF(ISNUMBER(E49),IF(E49-INT(E49)=0,"","  Errore ! Inserire un numero intero senza decimali"),"  Errore ! Inserire un numero intero senza decimali"))</f>
        <v/>
      </c>
      <c r="K49" s="225" t="str">
        <f>LEFT(A49,3)</f>
        <v>ORG</v>
      </c>
      <c r="L49" s="225" t="str">
        <f>RIGHT(A49,3)</f>
        <v>130</v>
      </c>
      <c r="M49" s="225" t="str">
        <f>B49</f>
        <v>INT</v>
      </c>
      <c r="N49" s="226">
        <f>IF(ISNUMBER(E49),ROUND(E49,0),"")</f>
        <v>2805</v>
      </c>
    </row>
    <row r="50" spans="1:14" s="218" customFormat="1" ht="3.95" customHeight="1">
      <c r="A50" s="236"/>
      <c r="B50" s="237"/>
      <c r="C50" s="251"/>
      <c r="D50" s="219"/>
      <c r="E50" s="220"/>
      <c r="F50" s="244"/>
    </row>
    <row r="51" spans="1:14" s="218" customFormat="1" ht="30" customHeight="1">
      <c r="A51" s="236" t="s">
        <v>339</v>
      </c>
      <c r="B51" s="222" t="s">
        <v>282</v>
      </c>
      <c r="C51" s="217" t="s">
        <v>340</v>
      </c>
      <c r="E51" s="245">
        <v>4</v>
      </c>
      <c r="F51" s="224" t="str">
        <f>IF(ISBLANK(E51),"",IF(ISNUMBER(E51),IF(E51-INT(E51)=0,"","  Errore ! Inserire un numero intero senza decimali"),"  Errore ! Inserire un numero intero senza decimali"))</f>
        <v/>
      </c>
      <c r="K51" s="225" t="str">
        <f>LEFT(A51,3)</f>
        <v>ORG</v>
      </c>
      <c r="L51" s="225" t="str">
        <f>RIGHT(A51,3)</f>
        <v>301</v>
      </c>
      <c r="M51" s="225" t="str">
        <f>B51</f>
        <v>INT</v>
      </c>
      <c r="N51" s="226">
        <f>IF(ISNUMBER(E51),ROUND(E51,0),"")</f>
        <v>4</v>
      </c>
    </row>
    <row r="52" spans="1:14" s="218" customFormat="1" ht="3.95" customHeight="1">
      <c r="A52" s="236"/>
      <c r="B52" s="237"/>
      <c r="C52" s="257"/>
      <c r="D52" s="219"/>
      <c r="E52" s="220"/>
      <c r="F52" s="244"/>
    </row>
    <row r="53" spans="1:14" s="218" customFormat="1" ht="30" customHeight="1">
      <c r="A53" s="236" t="s">
        <v>341</v>
      </c>
      <c r="B53" s="222" t="s">
        <v>282</v>
      </c>
      <c r="C53" s="217" t="s">
        <v>342</v>
      </c>
      <c r="E53" s="245">
        <v>4550</v>
      </c>
      <c r="F53" s="224" t="str">
        <f>IF(ISBLANK(E53),"",IF(ISNUMBER(E53),IF(E53-INT(E53)=0,"","  Errore ! Inserire un numero intero senza decimali"),"  Errore ! Inserire un numero intero senza decimali"))</f>
        <v/>
      </c>
      <c r="K53" s="225" t="str">
        <f>LEFT(A53,3)</f>
        <v>ORG</v>
      </c>
      <c r="L53" s="225" t="str">
        <f>RIGHT(A53,3)</f>
        <v>302</v>
      </c>
      <c r="M53" s="225" t="str">
        <f>B53</f>
        <v>INT</v>
      </c>
      <c r="N53" s="226">
        <f>IF(ISNUMBER(E53),ROUND(E53,0),"")</f>
        <v>4550</v>
      </c>
    </row>
    <row r="54" spans="1:14" s="218" customFormat="1" ht="3.95" customHeight="1">
      <c r="A54" s="295"/>
      <c r="B54" s="296"/>
      <c r="C54" s="257"/>
      <c r="D54" s="219"/>
      <c r="E54" s="220"/>
      <c r="F54" s="244"/>
    </row>
    <row r="55" spans="1:14" s="218" customFormat="1" ht="30" customHeight="1">
      <c r="A55" s="236" t="s">
        <v>310</v>
      </c>
      <c r="B55" s="222" t="s">
        <v>282</v>
      </c>
      <c r="C55" s="217" t="s">
        <v>311</v>
      </c>
      <c r="E55" s="245">
        <v>1</v>
      </c>
      <c r="F55" s="224" t="str">
        <f>IF(ISBLANK(E55),"",IF(ISNUMBER(E55),IF(E55-INT(E55)=0,"","  Errore ! Inserire un numero intero senza decimali"),"  Errore ! Inserire un numero intero senza decimali"))</f>
        <v/>
      </c>
      <c r="K55" s="225" t="str">
        <f>LEFT(A55,3)</f>
        <v>ORG</v>
      </c>
      <c r="L55" s="225" t="str">
        <f>RIGHT(A55,3)</f>
        <v>271</v>
      </c>
      <c r="M55" s="225" t="str">
        <f>B55</f>
        <v>INT</v>
      </c>
      <c r="N55" s="226">
        <f>IF(ISNUMBER(E55),ROUND(E55,0),"")</f>
        <v>1</v>
      </c>
    </row>
    <row r="56" spans="1:14" s="218" customFormat="1" ht="3.95" customHeight="1">
      <c r="A56" s="236"/>
      <c r="B56" s="237"/>
      <c r="C56" s="257"/>
      <c r="D56" s="219"/>
      <c r="E56" s="220"/>
      <c r="F56" s="244"/>
    </row>
    <row r="57" spans="1:14" s="218" customFormat="1" ht="30" customHeight="1">
      <c r="A57" s="236" t="s">
        <v>312</v>
      </c>
      <c r="B57" s="222" t="s">
        <v>282</v>
      </c>
      <c r="C57" s="217" t="s">
        <v>313</v>
      </c>
      <c r="E57" s="245">
        <v>535</v>
      </c>
      <c r="F57" s="224" t="str">
        <f>IF(ISBLANK(E57),"",IF(ISNUMBER(E57),IF(E57-INT(E57)=0,"","  Errore ! Inserire un numero intero senza decimali"),"  Errore ! Inserire un numero intero senza decimali"))</f>
        <v/>
      </c>
      <c r="K57" s="225" t="str">
        <f>LEFT(A57,3)</f>
        <v>ORG</v>
      </c>
      <c r="L57" s="225" t="str">
        <f>RIGHT(A57,3)</f>
        <v>272</v>
      </c>
      <c r="M57" s="225" t="str">
        <f>B57</f>
        <v>INT</v>
      </c>
      <c r="N57" s="226">
        <f>IF(ISNUMBER(E57),ROUND(E57,0),"")</f>
        <v>535</v>
      </c>
    </row>
    <row r="58" spans="1:14" s="218" customFormat="1" ht="3.95" customHeight="1">
      <c r="A58" s="221"/>
      <c r="B58" s="222"/>
      <c r="C58" s="251"/>
      <c r="D58" s="219"/>
      <c r="E58" s="220"/>
      <c r="F58" s="244"/>
    </row>
    <row r="59" spans="1:14" s="218" customFormat="1" ht="30" customHeight="1">
      <c r="A59" s="213" t="s">
        <v>314</v>
      </c>
      <c r="B59" s="213"/>
      <c r="C59" s="214" t="s">
        <v>315</v>
      </c>
      <c r="D59" s="215"/>
      <c r="E59" s="216"/>
      <c r="F59" s="244"/>
    </row>
    <row r="60" spans="1:14" s="218" customFormat="1" ht="3.95" customHeight="1">
      <c r="A60" s="219"/>
      <c r="B60" s="288"/>
      <c r="C60" s="219"/>
      <c r="D60" s="219"/>
      <c r="E60" s="220"/>
      <c r="F60" s="244"/>
    </row>
    <row r="61" spans="1:14" s="258" customFormat="1" ht="30" customHeight="1">
      <c r="A61" s="221" t="s">
        <v>316</v>
      </c>
      <c r="B61" s="222" t="s">
        <v>282</v>
      </c>
      <c r="C61" s="249" t="s">
        <v>317</v>
      </c>
      <c r="E61" s="245">
        <v>591283</v>
      </c>
      <c r="F61" s="224" t="str">
        <f>IF(ISBLANK(E61),"",IF(ISNUMBER(E61),IF(E61-INT(E61)=0,"","  Errore ! Inserire un numero intero senza decimali"),"  Errore ! Inserire un numero intero senza decimali"))</f>
        <v/>
      </c>
      <c r="G61" s="218"/>
      <c r="H61" s="218"/>
      <c r="I61" s="218"/>
      <c r="J61" s="218"/>
      <c r="K61" s="225" t="str">
        <f>LEFT(A61,3)</f>
        <v>PRD</v>
      </c>
      <c r="L61" s="225" t="str">
        <f>RIGHT(A61,3)</f>
        <v>137</v>
      </c>
      <c r="M61" s="225" t="str">
        <f>B61</f>
        <v>INT</v>
      </c>
      <c r="N61" s="226">
        <f>IF(ISNUMBER(E61),ROUND(E61,0),"")</f>
        <v>591283</v>
      </c>
    </row>
    <row r="62" spans="1:14" s="258" customFormat="1" ht="3.95" customHeight="1">
      <c r="A62" s="221"/>
      <c r="B62" s="222"/>
      <c r="C62" s="251"/>
      <c r="D62" s="251"/>
      <c r="E62" s="259"/>
      <c r="F62" s="297"/>
    </row>
    <row r="63" spans="1:14" s="258" customFormat="1" ht="30" customHeight="1">
      <c r="A63" s="221" t="s">
        <v>318</v>
      </c>
      <c r="B63" s="222" t="s">
        <v>282</v>
      </c>
      <c r="C63" s="249" t="s">
        <v>319</v>
      </c>
      <c r="E63" s="245">
        <v>0</v>
      </c>
      <c r="F63" s="224" t="str">
        <f>IF(ISBLANK(E63),"",IF(ISNUMBER(E63),IF(E63-INT(E63)=0,"","  Errore ! Inserire un numero intero senza decimali"),"  Errore ! Inserire un numero intero senza decimali"))</f>
        <v/>
      </c>
      <c r="G63" s="218"/>
      <c r="H63" s="218"/>
      <c r="I63" s="218"/>
      <c r="J63" s="218"/>
      <c r="K63" s="225" t="str">
        <f>LEFT(A63,3)</f>
        <v>PRD</v>
      </c>
      <c r="L63" s="225" t="str">
        <f>RIGHT(A63,3)</f>
        <v>115</v>
      </c>
      <c r="M63" s="225" t="str">
        <f>B63</f>
        <v>INT</v>
      </c>
      <c r="N63" s="226">
        <f>IF(ISNUMBER(E63),ROUND(E63,0),"")</f>
        <v>0</v>
      </c>
    </row>
    <row r="64" spans="1:14" s="258" customFormat="1" ht="3.95" customHeight="1">
      <c r="A64" s="221"/>
      <c r="B64" s="222"/>
      <c r="C64" s="251"/>
      <c r="D64" s="251"/>
      <c r="E64" s="259"/>
      <c r="F64" s="297"/>
    </row>
    <row r="65" spans="1:14" s="258" customFormat="1" ht="30" customHeight="1">
      <c r="A65" s="221" t="s">
        <v>320</v>
      </c>
      <c r="B65" s="222" t="s">
        <v>269</v>
      </c>
      <c r="C65" s="249" t="s">
        <v>321</v>
      </c>
      <c r="E65" s="223" t="s">
        <v>271</v>
      </c>
      <c r="F65" s="224" t="str">
        <f>IF(AND(LEN(E65)=1,OR(UPPER(E65)="N",UPPER(E65)="S")),"",IF(ISBLANK(E65),"","  Errore ! Inserire S o N"))</f>
        <v/>
      </c>
      <c r="G65" s="218"/>
      <c r="H65" s="218"/>
      <c r="I65" s="218"/>
      <c r="J65" s="218"/>
      <c r="K65" s="225" t="str">
        <f>LEFT(A65,3)</f>
        <v>PRD</v>
      </c>
      <c r="L65" s="225" t="str">
        <f>RIGHT(A65,3)</f>
        <v>159</v>
      </c>
      <c r="M65" s="225" t="str">
        <f>B65</f>
        <v>FLAG</v>
      </c>
      <c r="N65" s="226" t="str">
        <f>IF(AND(LEN(E65)=1,OR(UPPER(E65)="N",UPPER(E65)="S")),UPPER(E65),"")</f>
        <v>S</v>
      </c>
    </row>
    <row r="66" spans="1:14" s="258" customFormat="1" ht="3.95" customHeight="1">
      <c r="A66" s="221"/>
      <c r="B66" s="222"/>
      <c r="C66" s="251"/>
      <c r="D66" s="251"/>
      <c r="E66" s="259"/>
      <c r="F66" s="297"/>
    </row>
    <row r="67" spans="1:14" s="258" customFormat="1" ht="30" customHeight="1">
      <c r="A67" s="221" t="s">
        <v>322</v>
      </c>
      <c r="B67" s="222" t="s">
        <v>269</v>
      </c>
      <c r="C67" s="249" t="s">
        <v>323</v>
      </c>
      <c r="E67" s="223" t="s">
        <v>271</v>
      </c>
      <c r="F67" s="224" t="str">
        <f>IF(AND(LEN(E67)=1,OR(UPPER(E67)="N",UPPER(E67)="S")),"",IF(ISBLANK(E67),"","  Errore ! Inserire S o N"))</f>
        <v/>
      </c>
      <c r="G67" s="218"/>
      <c r="H67" s="218"/>
      <c r="I67" s="218"/>
      <c r="J67" s="218"/>
      <c r="K67" s="225" t="str">
        <f>LEFT(A67,3)</f>
        <v>PRD</v>
      </c>
      <c r="L67" s="225" t="str">
        <f>RIGHT(A67,3)</f>
        <v>273</v>
      </c>
      <c r="M67" s="225" t="str">
        <f>B67</f>
        <v>FLAG</v>
      </c>
      <c r="N67" s="226" t="str">
        <f>IF(AND(LEN(E67)=1,OR(UPPER(E67)="N",UPPER(E67)="S")),UPPER(E67),"")</f>
        <v>S</v>
      </c>
    </row>
    <row r="68" spans="1:14" s="258" customFormat="1" ht="3.95" customHeight="1">
      <c r="A68" s="221"/>
      <c r="B68" s="222"/>
      <c r="C68" s="251"/>
      <c r="D68" s="251"/>
      <c r="E68" s="259"/>
      <c r="F68" s="297"/>
    </row>
    <row r="69" spans="1:14" s="258" customFormat="1" ht="30" customHeight="1">
      <c r="A69" s="221" t="s">
        <v>324</v>
      </c>
      <c r="B69" s="222" t="s">
        <v>269</v>
      </c>
      <c r="C69" s="249" t="s">
        <v>325</v>
      </c>
      <c r="E69" s="223" t="s">
        <v>271</v>
      </c>
      <c r="F69" s="224" t="str">
        <f>IF(AND(LEN(E69)=1,OR(UPPER(E69)="N",UPPER(E69)="S")),"",IF(ISBLANK(E69),"","  Errore ! Inserire S o N"))</f>
        <v/>
      </c>
      <c r="G69" s="218"/>
      <c r="H69" s="218"/>
      <c r="I69" s="218"/>
      <c r="J69" s="218"/>
      <c r="K69" s="225" t="str">
        <f>LEFT(A69,3)</f>
        <v>PRD</v>
      </c>
      <c r="L69" s="225" t="str">
        <f>RIGHT(A69,3)</f>
        <v>274</v>
      </c>
      <c r="M69" s="225" t="str">
        <f>B69</f>
        <v>FLAG</v>
      </c>
      <c r="N69" s="226" t="str">
        <f>IF(AND(LEN(E69)=1,OR(UPPER(E69)="N",UPPER(E69)="S")),UPPER(E69),"")</f>
        <v>S</v>
      </c>
    </row>
    <row r="70" spans="1:14" s="258" customFormat="1" ht="3.95" customHeight="1">
      <c r="A70" s="221"/>
      <c r="B70" s="222"/>
      <c r="C70" s="251"/>
      <c r="D70" s="251"/>
      <c r="E70" s="259"/>
      <c r="F70" s="297"/>
    </row>
    <row r="71" spans="1:14" s="258" customFormat="1" ht="30" customHeight="1">
      <c r="A71" s="221" t="s">
        <v>326</v>
      </c>
      <c r="B71" s="222" t="s">
        <v>269</v>
      </c>
      <c r="C71" s="249" t="s">
        <v>327</v>
      </c>
      <c r="E71" s="223" t="s">
        <v>328</v>
      </c>
      <c r="F71" s="224" t="str">
        <f>IF(AND(LEN(E71)=1,OR(UPPER(E71)="N",UPPER(E71)="S")),"",IF(ISBLANK(E71),"","  Errore ! Inserire S o N"))</f>
        <v/>
      </c>
      <c r="G71" s="218"/>
      <c r="H71" s="218"/>
      <c r="I71" s="218"/>
      <c r="J71" s="218"/>
      <c r="K71" s="225" t="str">
        <f>LEFT(A71,3)</f>
        <v>PRD</v>
      </c>
      <c r="L71" s="225" t="str">
        <f>RIGHT(A71,3)</f>
        <v>275</v>
      </c>
      <c r="M71" s="225" t="str">
        <f>B71</f>
        <v>FLAG</v>
      </c>
      <c r="N71" s="226" t="str">
        <f>IF(AND(LEN(E71)=1,OR(UPPER(E71)="N",UPPER(E71)="S")),UPPER(E71),"")</f>
        <v>N</v>
      </c>
    </row>
    <row r="72" spans="1:14" s="258" customFormat="1" ht="3.95" customHeight="1">
      <c r="A72" s="221"/>
      <c r="B72" s="222"/>
      <c r="C72" s="251"/>
      <c r="D72" s="251"/>
      <c r="E72" s="259"/>
      <c r="F72" s="298"/>
    </row>
    <row r="73" spans="1:14" s="218" customFormat="1" ht="30" customHeight="1">
      <c r="A73" s="213" t="s">
        <v>329</v>
      </c>
      <c r="B73" s="213"/>
      <c r="C73" s="214" t="s">
        <v>330</v>
      </c>
      <c r="D73" s="215"/>
      <c r="E73" s="216"/>
      <c r="F73" s="287"/>
    </row>
    <row r="74" spans="1:14" s="218" customFormat="1" ht="3.95" customHeight="1">
      <c r="A74" s="261"/>
      <c r="B74" s="299"/>
      <c r="C74" s="219"/>
      <c r="D74" s="219"/>
      <c r="E74" s="220"/>
      <c r="F74" s="287"/>
    </row>
    <row r="75" spans="1:14" s="218" customFormat="1">
      <c r="A75" s="221" t="s">
        <v>331</v>
      </c>
      <c r="B75" s="222" t="s">
        <v>332</v>
      </c>
      <c r="C75" s="219" t="s">
        <v>333</v>
      </c>
      <c r="E75" s="220"/>
      <c r="F75" s="217"/>
      <c r="K75" s="225" t="str">
        <f>LEFT(A75,3)</f>
        <v>INF</v>
      </c>
      <c r="L75" s="225" t="str">
        <f>RIGHT(A75,3)</f>
        <v>209</v>
      </c>
      <c r="M75" s="225" t="str">
        <f>B75</f>
        <v>NOTE</v>
      </c>
      <c r="N75" s="218" t="str">
        <f>IF(ISBLANK(C76),"",LEFT(C76,1500))</f>
        <v/>
      </c>
    </row>
    <row r="76" spans="1:14" s="218" customFormat="1" ht="45" customHeight="1">
      <c r="A76" s="262"/>
      <c r="B76" s="300"/>
      <c r="C76" s="263"/>
      <c r="D76" s="264"/>
      <c r="E76" s="265"/>
      <c r="F76" s="266" t="str">
        <f>IF(LEN(C76)&gt;1500,"Attenzione, è stato superato il numero massimo di 1500 caratteri","")</f>
        <v/>
      </c>
    </row>
    <row r="77" spans="1:14">
      <c r="A77" s="267"/>
      <c r="B77" s="301"/>
      <c r="C77" s="268"/>
      <c r="D77" s="268"/>
      <c r="E77" s="269"/>
    </row>
    <row r="78" spans="1:14">
      <c r="A78" s="221" t="s">
        <v>334</v>
      </c>
      <c r="B78" s="222" t="s">
        <v>332</v>
      </c>
      <c r="C78" s="219" t="s">
        <v>335</v>
      </c>
      <c r="E78" s="220"/>
      <c r="F78" s="217"/>
      <c r="G78" s="218"/>
      <c r="H78" s="218"/>
      <c r="I78" s="218"/>
      <c r="J78" s="218"/>
      <c r="K78" s="225" t="str">
        <f>LEFT(A78,3)</f>
        <v>INF</v>
      </c>
      <c r="L78" s="225" t="str">
        <f>RIGHT(A78,3)</f>
        <v>127</v>
      </c>
      <c r="M78" s="225" t="str">
        <f>B78</f>
        <v>NOTE</v>
      </c>
      <c r="N78" s="218" t="str">
        <f>IF(ISBLANK(C79),"",LEFT(C79,1500))</f>
        <v>1) FONDI CERTIFICATI DALL'ORGANO DI CONTROLLO DOPO SOTTOSCRIZIONE CCIA - 2) FONDI ANNO 2018 PIU' ALTI DEL 2017 PERCHE' AFFERITI ATS A REGIME PER L'ANNO DI RILEVAZIONE - 3) RETRIBUZIONE DI RISULTATO: NON E' STATO ANCORA STATA LIQUIDATA LA RETRIBUZIONE DI RISULTATO</v>
      </c>
    </row>
    <row r="79" spans="1:14" ht="45" customHeight="1">
      <c r="A79" s="270"/>
      <c r="B79" s="302"/>
      <c r="C79" s="263" t="s">
        <v>336</v>
      </c>
      <c r="D79" s="264"/>
      <c r="E79" s="265"/>
      <c r="F79" s="266" t="str">
        <f>IF(LEN(C79)&gt;1500,"Attenzione, è stato superato il numero massimo di 1500 caratteri","")</f>
        <v/>
      </c>
      <c r="K79" s="271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76:E76"/>
    <mergeCell ref="C79:E79"/>
  </mergeCells>
  <dataValidations count="4">
    <dataValidation type="textLength" allowBlank="1" showInputMessage="1" showErrorMessage="1" error="Inserire massimo 1500 caratteri" sqref="C79:E79 C76:E7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65 E67 E69 E71">
      <formula1>"s,n,S,N"</formula1>
    </dataValidation>
    <dataValidation type="whole" operator="lessThan" allowBlank="1" showInputMessage="1" showErrorMessage="1" errorTitle="Errore di digitazione" error="Inserire solo numeri interi o lasciare vuoto." sqref="E23 E29 E33 E35 E27 E39 E43 E51 E55 E41 E45 E49 E53 E57 E61 E63 E31 E47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6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78">
    <pageSetUpPr fitToPage="1"/>
  </sheetPr>
  <dimension ref="A1:N83"/>
  <sheetViews>
    <sheetView showGridLines="0" topLeftCell="A47" zoomScale="75" zoomScaleNormal="75" workbookViewId="0">
      <selection activeCell="G8" sqref="G8"/>
    </sheetView>
  </sheetViews>
  <sheetFormatPr defaultColWidth="10" defaultRowHeight="15"/>
  <cols>
    <col min="1" max="2" width="7.7109375" style="272" customWidth="1"/>
    <col min="3" max="3" width="139.5703125" style="212" customWidth="1"/>
    <col min="4" max="4" width="2.28515625" style="212" customWidth="1"/>
    <col min="5" max="5" width="14" style="273" bestFit="1" customWidth="1"/>
    <col min="6" max="6" width="39.5703125" style="286" customWidth="1"/>
    <col min="7" max="10" width="10" style="212"/>
    <col min="11" max="14" width="10" style="212" hidden="1" customWidth="1"/>
    <col min="15" max="16384" width="10" style="212"/>
  </cols>
  <sheetData>
    <row r="1" spans="1:14" s="178" customFormat="1" ht="45" customHeight="1" thickBot="1">
      <c r="A1" s="175" t="s">
        <v>256</v>
      </c>
      <c r="B1" s="175"/>
      <c r="C1" s="176"/>
      <c r="D1" s="176"/>
      <c r="E1" s="177"/>
      <c r="F1" s="17" t="s">
        <v>257</v>
      </c>
      <c r="H1" s="304" t="s">
        <v>157</v>
      </c>
    </row>
    <row r="2" spans="1:14" s="178" customFormat="1" ht="41.45" customHeight="1">
      <c r="A2" s="180" t="s">
        <v>258</v>
      </c>
      <c r="B2" s="180"/>
      <c r="C2" s="181"/>
      <c r="D2" s="182"/>
      <c r="E2" s="183"/>
      <c r="F2" s="26" t="str">
        <f>IF(AND(ISBLANK($E$23),OR(SUMIF([1]t1!N$1:N$65536,$H$1,[1]t1!AI$1:AI$65536)+SUMIF([1]t1!N$1:N$65536,$H$1,[1]t1!AJ$1:AJ$65536)&gt;0,SUMIF([1]t12!L$1:L$65536,$H$1,[1]t12!X$1:X$65536)&gt;0)),"Attenzione: è necessario compilare la domanda GEN195 !!!","OK")</f>
        <v>OK</v>
      </c>
    </row>
    <row r="3" spans="1:14" s="190" customFormat="1" ht="30" customHeight="1" thickBot="1">
      <c r="A3" s="184"/>
      <c r="B3" s="185"/>
      <c r="C3" s="186"/>
      <c r="D3" s="187"/>
      <c r="E3" s="188"/>
      <c r="F3" s="189"/>
    </row>
    <row r="4" spans="1:14" s="178" customFormat="1" ht="16.5" customHeight="1">
      <c r="A4" s="191"/>
      <c r="B4" s="191"/>
      <c r="C4" s="192"/>
      <c r="D4" s="192"/>
      <c r="E4" s="192"/>
      <c r="F4" s="193" t="s">
        <v>259</v>
      </c>
    </row>
    <row r="5" spans="1:14" s="178" customFormat="1" ht="20.25" customHeight="1" thickBot="1">
      <c r="A5" s="194" t="s">
        <v>260</v>
      </c>
      <c r="B5" s="194"/>
      <c r="C5" s="195"/>
      <c r="D5" s="196"/>
      <c r="E5" s="196"/>
      <c r="F5" s="197"/>
    </row>
    <row r="6" spans="1:14" s="199" customFormat="1" ht="20.25" customHeight="1">
      <c r="A6" s="194"/>
      <c r="B6" s="194"/>
      <c r="C6" s="195"/>
      <c r="D6" s="196"/>
      <c r="E6" s="196"/>
      <c r="F6" s="198" t="str">
        <f>IF(AND(ISBLANK(E17),ISBLANK(E19),ISBLANK(E21)),"OK",IF(AND(OR(ISBLANK(E17),YEAR(E17)&gt;[1]t1!L1-1),OR(ISBLANK(E19),YEAR(E19)&gt;[1]t1!L1-1),OR(ISBLANK(E21),YEAR(E21)&gt;[1]t1!L1-1)),"OK","Attenzione: almeno una data di certificazione è antececedente l'anno "&amp;[1]t1!L1&amp;", è necessario giustificare"))</f>
        <v>OK</v>
      </c>
    </row>
    <row r="7" spans="1:14" s="199" customFormat="1" ht="65.25" customHeight="1">
      <c r="A7" s="200"/>
      <c r="B7" s="200"/>
      <c r="C7" s="201"/>
      <c r="D7" s="201"/>
      <c r="E7" s="202"/>
      <c r="F7" s="203"/>
    </row>
    <row r="8" spans="1:14" s="199" customFormat="1" ht="30.75" customHeight="1">
      <c r="A8" s="204"/>
      <c r="B8" s="204"/>
      <c r="C8" s="205" t="s">
        <v>343</v>
      </c>
      <c r="F8" s="203"/>
      <c r="N8" s="42" t="s">
        <v>262</v>
      </c>
    </row>
    <row r="9" spans="1:14" s="199" customFormat="1" ht="30.75" customHeight="1" thickBot="1">
      <c r="A9" s="204"/>
      <c r="B9" s="204"/>
      <c r="C9" s="201"/>
      <c r="D9" s="201"/>
      <c r="E9" s="206"/>
      <c r="F9" s="189"/>
      <c r="N9" s="207">
        <f>(COUNTIF(E:E,"&lt;&gt;"&amp;"")+COUNTIF(C80,"&lt;&gt;"&amp;"")+COUNTIF(C83,"&lt;&gt;"&amp;""))</f>
        <v>28</v>
      </c>
    </row>
    <row r="10" spans="1:14" ht="3.95" customHeight="1">
      <c r="A10" s="208"/>
      <c r="B10" s="208"/>
      <c r="C10" s="209"/>
      <c r="D10" s="208"/>
      <c r="E10" s="210"/>
      <c r="F10" s="305"/>
    </row>
    <row r="11" spans="1:14" s="218" customFormat="1" ht="30" customHeight="1">
      <c r="A11" s="213" t="s">
        <v>263</v>
      </c>
      <c r="B11" s="213"/>
      <c r="C11" s="214" t="s">
        <v>264</v>
      </c>
      <c r="D11" s="215"/>
      <c r="E11" s="216"/>
      <c r="F11" s="305"/>
      <c r="K11" s="42" t="s">
        <v>265</v>
      </c>
      <c r="L11" s="42" t="s">
        <v>266</v>
      </c>
      <c r="M11" s="42" t="s">
        <v>267</v>
      </c>
      <c r="N11" s="42" t="s">
        <v>20</v>
      </c>
    </row>
    <row r="12" spans="1:14" s="218" customFormat="1" ht="3.95" customHeight="1">
      <c r="A12" s="219"/>
      <c r="B12" s="219"/>
      <c r="C12" s="219"/>
      <c r="D12" s="219"/>
      <c r="E12" s="220"/>
      <c r="F12" s="287"/>
    </row>
    <row r="13" spans="1:14" s="218" customFormat="1" ht="30" customHeight="1">
      <c r="A13" s="221" t="s">
        <v>268</v>
      </c>
      <c r="B13" s="222" t="s">
        <v>269</v>
      </c>
      <c r="C13" s="217" t="s">
        <v>270</v>
      </c>
      <c r="E13" s="223" t="s">
        <v>271</v>
      </c>
      <c r="F13" s="224" t="str">
        <f>IF(AND(LEN(E13)=1,OR(UPPER(E13)="N",UPPER(E13)="S")),"",IF(ISBLANK(E13),"","  Errore ! Inserire S o N"))</f>
        <v/>
      </c>
      <c r="K13" s="225" t="str">
        <f>LEFT(A13,3)</f>
        <v>GEN</v>
      </c>
      <c r="L13" s="225" t="str">
        <f>RIGHT(A13,3)</f>
        <v>172</v>
      </c>
      <c r="M13" s="225" t="str">
        <f>B13</f>
        <v>FLAG</v>
      </c>
      <c r="N13" s="226" t="str">
        <f>IF(AND(LEN(E13)=1,OR(UPPER(E13)="N",UPPER(E13)="S")),UPPER(E13),"")</f>
        <v>S</v>
      </c>
    </row>
    <row r="14" spans="1:14" s="218" customFormat="1" ht="3.95" customHeight="1">
      <c r="A14" s="221"/>
      <c r="B14" s="221"/>
      <c r="C14" s="219"/>
      <c r="D14" s="219"/>
      <c r="E14" s="220"/>
      <c r="F14" s="244"/>
    </row>
    <row r="15" spans="1:14" s="218" customFormat="1" ht="30" customHeight="1">
      <c r="A15" s="221" t="s">
        <v>272</v>
      </c>
      <c r="B15" s="222" t="s">
        <v>269</v>
      </c>
      <c r="C15" s="217" t="s">
        <v>273</v>
      </c>
      <c r="E15" s="223" t="s">
        <v>271</v>
      </c>
      <c r="F15" s="224" t="str">
        <f>IF(AND(LEN(E15)=1,OR(UPPER(E15)="N",UPPER(E15)="S")),"",IF(ISBLANK(E15),"","  Errore ! Inserire S o N"))</f>
        <v/>
      </c>
      <c r="K15" s="225" t="str">
        <f>LEFT(A15,3)</f>
        <v>GEN</v>
      </c>
      <c r="L15" s="225" t="str">
        <f>RIGHT(A15,3)</f>
        <v>207</v>
      </c>
      <c r="M15" s="225" t="str">
        <f>B15</f>
        <v>FLAG</v>
      </c>
      <c r="N15" s="226" t="str">
        <f>IF(AND(LEN(E15)=1,OR(UPPER(E15)="N",UPPER(E15)="S")),UPPER(E15),"")</f>
        <v>S</v>
      </c>
    </row>
    <row r="16" spans="1:14" s="218" customFormat="1" ht="3.95" customHeight="1">
      <c r="A16" s="221"/>
      <c r="B16" s="221"/>
      <c r="C16" s="219"/>
      <c r="D16" s="219"/>
      <c r="E16" s="220"/>
      <c r="F16" s="244"/>
    </row>
    <row r="17" spans="1:14" s="218" customFormat="1" ht="30" customHeight="1">
      <c r="A17" s="228" t="s">
        <v>274</v>
      </c>
      <c r="B17" s="229" t="s">
        <v>275</v>
      </c>
      <c r="C17" s="230" t="s">
        <v>276</v>
      </c>
      <c r="D17" s="238"/>
      <c r="E17" s="231">
        <v>43431</v>
      </c>
      <c r="F17" s="232" t="str">
        <f ca="1">IF(ISBLANK(E17),"",IF(AND(E17&gt;=DATE([1]t1!$L$1-2,1,1),E17&lt;=TODAY()),"","Digitare una data non anteriore al 1 Gennaio "&amp;[1]t1!$L$1-1&amp;" (gg/mm/aaaa)"))</f>
        <v/>
      </c>
      <c r="K17" s="225" t="str">
        <f>LEFT(A17,3)</f>
        <v>GEN</v>
      </c>
      <c r="L17" s="225" t="str">
        <f>RIGHT(A17,3)</f>
        <v>353</v>
      </c>
      <c r="M17" s="225" t="str">
        <f>B17</f>
        <v>DATE</v>
      </c>
      <c r="N17" s="233" t="str">
        <f ca="1">IF(AND(E17&gt;=DATE(2017,1,1),E17&lt;=TODAY()),"'"&amp;DAY(E17)&amp;"/"&amp;MONTH(E17)&amp;"/"&amp;YEAR(E17),"")</f>
        <v>'27/11/2018</v>
      </c>
    </row>
    <row r="18" spans="1:14" s="218" customFormat="1" ht="3.95" customHeight="1">
      <c r="A18" s="228"/>
      <c r="B18" s="229"/>
      <c r="C18" s="234"/>
      <c r="D18" s="242"/>
      <c r="E18" s="243"/>
      <c r="F18" s="235"/>
    </row>
    <row r="19" spans="1:14" s="218" customFormat="1" ht="30" customHeight="1">
      <c r="A19" s="228" t="s">
        <v>277</v>
      </c>
      <c r="B19" s="229" t="s">
        <v>275</v>
      </c>
      <c r="C19" s="230" t="s">
        <v>278</v>
      </c>
      <c r="D19" s="238"/>
      <c r="E19" s="231">
        <v>43181</v>
      </c>
      <c r="F19" s="232" t="str">
        <f ca="1">IF(ISBLANK(E19),"",IF(AND(E19&gt;=DATE([1]t1!$L$1-2,1,1),E19&lt;=TODAY()),"","Digitare una data non anteriore al 1 Gennaio "&amp;[1]t1!$L$1-1&amp;" (gg/mm/aaaa)"))</f>
        <v/>
      </c>
      <c r="K19" s="225" t="str">
        <f>LEFT(A19,3)</f>
        <v>GEN</v>
      </c>
      <c r="L19" s="225" t="str">
        <f>RIGHT(A19,3)</f>
        <v>354</v>
      </c>
      <c r="M19" s="225" t="str">
        <f>B19</f>
        <v>DATE</v>
      </c>
      <c r="N19" s="233" t="str">
        <f ca="1">IF(AND(E19&gt;=DATE(2017,1,1),E19&lt;=TODAY()),"'"&amp;DAY(E19)&amp;"/"&amp;MONTH(E19)&amp;"/"&amp;YEAR(E19),"")</f>
        <v>'22/3/2018</v>
      </c>
    </row>
    <row r="20" spans="1:14" s="218" customFormat="1" ht="3.95" customHeight="1">
      <c r="A20" s="228"/>
      <c r="B20" s="229"/>
      <c r="C20" s="230"/>
      <c r="D20" s="238"/>
      <c r="E20" s="306"/>
      <c r="F20" s="235"/>
    </row>
    <row r="21" spans="1:14" s="218" customFormat="1" ht="30" customHeight="1">
      <c r="A21" s="228" t="s">
        <v>279</v>
      </c>
      <c r="B21" s="229" t="s">
        <v>275</v>
      </c>
      <c r="C21" s="230" t="s">
        <v>280</v>
      </c>
      <c r="D21" s="238"/>
      <c r="E21" s="231"/>
      <c r="F21" s="232" t="str">
        <f ca="1">IF(ISBLANK(E21),"",IF(AND(E21&gt;=DATE([1]t1!$L$1-2,1,1),E21&lt;=TODAY()),"","Digitare una data non anteriore al 1 Gennaio "&amp;[1]t1!$L$1-1&amp;" (gg/mm/aaaa)"))</f>
        <v/>
      </c>
      <c r="K21" s="225" t="str">
        <f>LEFT(A21,3)</f>
        <v>GEN</v>
      </c>
      <c r="L21" s="225" t="str">
        <f>RIGHT(A21,3)</f>
        <v>355</v>
      </c>
      <c r="M21" s="225" t="str">
        <f>B21</f>
        <v>DATE</v>
      </c>
      <c r="N21" s="233" t="str">
        <f ca="1">IF(AND(E21&gt;=DATE(2017,1,1),E21&lt;=TODAY()),"'"&amp;DAY(E21)&amp;"/"&amp;MONTH(E21)&amp;"/"&amp;YEAR(E21),"")</f>
        <v/>
      </c>
    </row>
    <row r="22" spans="1:14" s="218" customFormat="1" ht="3.95" customHeight="1">
      <c r="A22" s="239"/>
      <c r="B22" s="240"/>
      <c r="C22" s="241"/>
      <c r="D22" s="242"/>
      <c r="E22" s="243"/>
      <c r="F22" s="244"/>
    </row>
    <row r="23" spans="1:14" s="218" customFormat="1" ht="30" customHeight="1">
      <c r="A23" s="221" t="s">
        <v>281</v>
      </c>
      <c r="B23" s="222" t="s">
        <v>282</v>
      </c>
      <c r="C23" s="230" t="s">
        <v>283</v>
      </c>
      <c r="E23" s="245">
        <v>0</v>
      </c>
      <c r="F23" s="224" t="str">
        <f>IF(ISBLANK(E23),"",IF(ISNUMBER(E23),IF(E23-INT(E23)=0,"","  Errore ! Inserire un numero intero senza decimali"),"  Errore ! Inserire un numero intero senza decimali"))</f>
        <v/>
      </c>
      <c r="K23" s="225" t="str">
        <f>LEFT(A23,3)</f>
        <v>GEN</v>
      </c>
      <c r="L23" s="225" t="str">
        <f>RIGHT(A23,3)</f>
        <v>195</v>
      </c>
      <c r="M23" s="225" t="str">
        <f>B23</f>
        <v>INT</v>
      </c>
      <c r="N23" s="226">
        <f>IF(ISNUMBER(E23),ROUND(E23,0),"")</f>
        <v>0</v>
      </c>
    </row>
    <row r="24" spans="1:14" s="218" customFormat="1" ht="3.95" customHeight="1">
      <c r="A24" s="246"/>
      <c r="B24" s="246"/>
      <c r="C24" s="219"/>
      <c r="D24" s="219"/>
      <c r="E24" s="220"/>
      <c r="F24" s="244"/>
    </row>
    <row r="25" spans="1:14" s="218" customFormat="1" ht="30" customHeight="1">
      <c r="A25" s="213" t="s">
        <v>284</v>
      </c>
      <c r="B25" s="213"/>
      <c r="C25" s="214" t="s">
        <v>285</v>
      </c>
      <c r="D25" s="215"/>
      <c r="E25" s="216"/>
      <c r="F25" s="244"/>
    </row>
    <row r="26" spans="1:14" s="218" customFormat="1" ht="3.95" customHeight="1">
      <c r="A26" s="219"/>
      <c r="B26" s="219"/>
      <c r="C26" s="219"/>
      <c r="D26" s="219"/>
      <c r="E26" s="220"/>
      <c r="F26" s="244"/>
    </row>
    <row r="27" spans="1:14" s="252" customFormat="1" ht="30" customHeight="1">
      <c r="A27" s="228" t="s">
        <v>344</v>
      </c>
      <c r="B27" s="229" t="s">
        <v>282</v>
      </c>
      <c r="C27" s="230" t="s">
        <v>345</v>
      </c>
      <c r="E27" s="255">
        <v>24217631</v>
      </c>
      <c r="F27" s="289" t="str">
        <f>IF(ISBLANK(E27),"",IF(ISNUMBER(E27),IF(E27-INT(E27)=0,"","  Errore ! Inserire un numero intero senza decimali"),"  Errore ! Inserire un numero intero senza decimali"))</f>
        <v/>
      </c>
      <c r="K27" s="290" t="str">
        <f>LEFT(A27,3)</f>
        <v>LEG</v>
      </c>
      <c r="L27" s="290" t="str">
        <f>RIGHT(A27,3)</f>
        <v>221</v>
      </c>
      <c r="M27" s="290" t="str">
        <f>B27</f>
        <v>INT</v>
      </c>
      <c r="N27" s="290">
        <f>IF(ISNUMBER(E27),ROUND(E27,0),"")</f>
        <v>24217631</v>
      </c>
    </row>
    <row r="28" spans="1:14" s="218" customFormat="1" ht="3.95" customHeight="1">
      <c r="A28" s="221"/>
      <c r="B28" s="221"/>
      <c r="C28" s="251"/>
      <c r="D28" s="219"/>
      <c r="E28" s="220"/>
      <c r="F28" s="244"/>
    </row>
    <row r="29" spans="1:14" s="238" customFormat="1" ht="30" customHeight="1">
      <c r="A29" s="307" t="s">
        <v>346</v>
      </c>
      <c r="B29" s="229" t="s">
        <v>282</v>
      </c>
      <c r="C29" s="230" t="s">
        <v>347</v>
      </c>
      <c r="D29" s="308"/>
      <c r="E29" s="309">
        <v>0</v>
      </c>
      <c r="F29" s="310" t="str">
        <f>IF(ISBLANK(E29),"",IF(ISNUMBER(E29),IF(E29-INT(E29)=0,"","  Errore ! Inserire un numero intero senza decimali"),"  Errore ! Inserire un numero intero senza decimali"))</f>
        <v/>
      </c>
      <c r="K29" s="311" t="str">
        <f>LEFT(A29,3)</f>
        <v>LEG</v>
      </c>
      <c r="L29" s="311" t="str">
        <f>RIGHT(A29,3)</f>
        <v>361</v>
      </c>
      <c r="M29" s="311" t="str">
        <f>B29</f>
        <v>INT</v>
      </c>
      <c r="N29" s="290">
        <f>IF(ISNUMBER(E29),ROUND(E29,0),"")</f>
        <v>0</v>
      </c>
    </row>
    <row r="30" spans="1:14" s="238" customFormat="1" ht="3.95" customHeight="1">
      <c r="A30" s="228"/>
      <c r="B30" s="228"/>
      <c r="C30" s="234"/>
      <c r="D30" s="234"/>
      <c r="E30" s="312"/>
      <c r="F30" s="313"/>
    </row>
    <row r="31" spans="1:14" s="238" customFormat="1" ht="30" customHeight="1">
      <c r="A31" s="307" t="s">
        <v>348</v>
      </c>
      <c r="B31" s="229" t="s">
        <v>282</v>
      </c>
      <c r="C31" s="230" t="s">
        <v>349</v>
      </c>
      <c r="D31" s="308"/>
      <c r="E31" s="309">
        <v>0</v>
      </c>
      <c r="F31" s="310" t="str">
        <f>IF(ISBLANK(E31),"",IF(ISNUMBER(E31),IF(E31-INT(E31)=0,"","  Errore ! Inserire un numero intero senza decimali"),"  Errore ! Inserire un numero intero senza decimali"))</f>
        <v/>
      </c>
      <c r="K31" s="311" t="str">
        <f>LEFT(A31,3)</f>
        <v>LEG</v>
      </c>
      <c r="L31" s="311" t="str">
        <f>RIGHT(A31,3)</f>
        <v>362</v>
      </c>
      <c r="M31" s="311" t="str">
        <f>B31</f>
        <v>INT</v>
      </c>
      <c r="N31" s="290">
        <f>IF(ISNUMBER(E31),ROUND(E31,0),"")</f>
        <v>0</v>
      </c>
    </row>
    <row r="32" spans="1:14" s="238" customFormat="1" ht="3.95" customHeight="1">
      <c r="A32" s="228"/>
      <c r="B32" s="228"/>
      <c r="C32" s="234"/>
      <c r="D32" s="234"/>
      <c r="E32" s="312"/>
      <c r="F32" s="313"/>
    </row>
    <row r="33" spans="1:14" s="238" customFormat="1" ht="30" customHeight="1">
      <c r="A33" s="228" t="s">
        <v>350</v>
      </c>
      <c r="B33" s="229" t="s">
        <v>282</v>
      </c>
      <c r="C33" s="230" t="s">
        <v>351</v>
      </c>
      <c r="D33" s="308"/>
      <c r="E33" s="309">
        <v>0</v>
      </c>
      <c r="F33" s="310" t="str">
        <f>IF(ISBLANK(E33),"",IF(ISNUMBER(E33),IF(E33-INT(E33)=0,"","  Errore ! Inserire un numero intero senza decimali"),"  Errore ! Inserire un numero intero senza decimali"))</f>
        <v/>
      </c>
      <c r="K33" s="311" t="str">
        <f>LEFT(A33,3)</f>
        <v>LEG</v>
      </c>
      <c r="L33" s="311" t="str">
        <f>RIGHT(A33,3)</f>
        <v>364</v>
      </c>
      <c r="M33" s="311" t="str">
        <f>B33</f>
        <v>INT</v>
      </c>
      <c r="N33" s="290">
        <f>IF(ISNUMBER(E33),ROUND(E33,0),"")</f>
        <v>0</v>
      </c>
    </row>
    <row r="34" spans="1:14" s="238" customFormat="1" ht="3.95" customHeight="1">
      <c r="A34" s="228"/>
      <c r="B34" s="228"/>
      <c r="C34" s="234"/>
      <c r="D34" s="234"/>
      <c r="E34" s="312"/>
      <c r="F34" s="313"/>
    </row>
    <row r="35" spans="1:14" s="218" customFormat="1" ht="30" customHeight="1">
      <c r="A35" s="221" t="s">
        <v>292</v>
      </c>
      <c r="B35" s="222" t="s">
        <v>282</v>
      </c>
      <c r="C35" s="249" t="s">
        <v>293</v>
      </c>
      <c r="E35" s="245">
        <v>0</v>
      </c>
      <c r="F35" s="224" t="str">
        <f>IF(ISBLANK(E35),"",IF(ISNUMBER(E35),IF(E35-INT(E35)=0,"","  Errore ! Inserire un numero intero senza decimali"),"  Errore ! Inserire un numero intero senza decimali"))</f>
        <v/>
      </c>
      <c r="K35" s="225" t="str">
        <f>LEFT(A35,3)</f>
        <v>LEG</v>
      </c>
      <c r="L35" s="225" t="str">
        <f>RIGHT(A35,3)</f>
        <v>263</v>
      </c>
      <c r="M35" s="225" t="str">
        <f>B35</f>
        <v>INT</v>
      </c>
      <c r="N35" s="226">
        <f>IF(ISNUMBER(E35),ROUND(E35,0),"")</f>
        <v>0</v>
      </c>
    </row>
    <row r="36" spans="1:14" s="218" customFormat="1" ht="3.95" customHeight="1">
      <c r="A36" s="221"/>
      <c r="B36" s="221"/>
      <c r="C36" s="251"/>
      <c r="D36" s="219"/>
      <c r="E36" s="220"/>
      <c r="F36" s="244"/>
    </row>
    <row r="37" spans="1:14" s="218" customFormat="1" ht="30" customHeight="1">
      <c r="A37" s="213" t="s">
        <v>296</v>
      </c>
      <c r="B37" s="213"/>
      <c r="C37" s="214" t="s">
        <v>297</v>
      </c>
      <c r="D37" s="215"/>
      <c r="E37" s="216"/>
      <c r="F37" s="244"/>
    </row>
    <row r="38" spans="1:14" s="218" customFormat="1" ht="3.95" customHeight="1">
      <c r="A38" s="219"/>
      <c r="B38" s="219"/>
      <c r="C38" s="219"/>
      <c r="D38" s="219"/>
      <c r="E38" s="220"/>
      <c r="F38" s="244"/>
    </row>
    <row r="39" spans="1:14" s="218" customFormat="1" ht="30" customHeight="1">
      <c r="A39" s="236" t="s">
        <v>352</v>
      </c>
      <c r="B39" s="237" t="s">
        <v>282</v>
      </c>
      <c r="C39" s="249" t="s">
        <v>353</v>
      </c>
      <c r="D39" s="258"/>
      <c r="E39" s="245">
        <v>154</v>
      </c>
      <c r="F39" s="224" t="str">
        <f>IF(ISBLANK(E39),"",IF(ISNUMBER(E39),IF(E39-INT(E39)=0,"","  Errore ! Inserire un numero intero senza decimali"),"  Errore ! Inserire un numero intero senza decimali"))</f>
        <v/>
      </c>
      <c r="K39" s="225" t="str">
        <f>LEFT(A39,3)</f>
        <v>ORG</v>
      </c>
      <c r="L39" s="225" t="str">
        <f>RIGHT(A39,3)</f>
        <v>375</v>
      </c>
      <c r="M39" s="225" t="str">
        <f>B39</f>
        <v>INT</v>
      </c>
      <c r="N39" s="226">
        <f>IF(ISNUMBER(E39),ROUND(E39,0),"")</f>
        <v>154</v>
      </c>
    </row>
    <row r="40" spans="1:14" s="218" customFormat="1" ht="3.95" customHeight="1">
      <c r="A40" s="236"/>
      <c r="B40" s="236"/>
      <c r="C40" s="251"/>
      <c r="D40" s="251"/>
      <c r="E40" s="220"/>
      <c r="F40" s="244"/>
    </row>
    <row r="41" spans="1:14" s="218" customFormat="1" ht="30" customHeight="1">
      <c r="A41" s="236" t="s">
        <v>354</v>
      </c>
      <c r="B41" s="237" t="s">
        <v>282</v>
      </c>
      <c r="C41" s="249" t="s">
        <v>355</v>
      </c>
      <c r="D41" s="258"/>
      <c r="E41" s="245">
        <v>42</v>
      </c>
      <c r="F41" s="224" t="str">
        <f>IF(ISBLANK(E41),"",IF(ISNUMBER(E41),IF(E41-INT(E41)=0,"","  Errore ! Inserire un numero intero senza decimali"),"  Errore ! Inserire un numero intero senza decimali"))</f>
        <v/>
      </c>
      <c r="K41" s="225" t="str">
        <f>LEFT(A41,3)</f>
        <v>ORG</v>
      </c>
      <c r="L41" s="225" t="str">
        <f>RIGHT(A41,3)</f>
        <v>376</v>
      </c>
      <c r="M41" s="225" t="str">
        <f>B41</f>
        <v>INT</v>
      </c>
      <c r="N41" s="226">
        <f>IF(ISNUMBER(E41),ROUND(E41,0),"")</f>
        <v>42</v>
      </c>
    </row>
    <row r="42" spans="1:14" s="218" customFormat="1" ht="3.95" customHeight="1">
      <c r="A42" s="256"/>
      <c r="B42" s="256"/>
      <c r="C42" s="251"/>
      <c r="D42" s="251"/>
      <c r="E42" s="220"/>
      <c r="F42" s="244"/>
    </row>
    <row r="43" spans="1:14" s="218" customFormat="1" ht="30" customHeight="1">
      <c r="A43" s="236" t="s">
        <v>356</v>
      </c>
      <c r="B43" s="237" t="s">
        <v>282</v>
      </c>
      <c r="C43" s="249" t="s">
        <v>357</v>
      </c>
      <c r="D43" s="258"/>
      <c r="E43" s="245">
        <v>45</v>
      </c>
      <c r="F43" s="224" t="str">
        <f>IF(ISBLANK(E43),"",IF(ISNUMBER(E43),IF(E43-INT(E43)=0,"","  Errore ! Inserire un numero intero senza decimali"),"  Errore ! Inserire un numero intero senza decimali"))</f>
        <v/>
      </c>
      <c r="K43" s="225" t="str">
        <f>LEFT(A43,3)</f>
        <v>ORG</v>
      </c>
      <c r="L43" s="225" t="str">
        <f>RIGHT(A43,3)</f>
        <v>377</v>
      </c>
      <c r="M43" s="225" t="str">
        <f>B43</f>
        <v>INT</v>
      </c>
      <c r="N43" s="226">
        <f>IF(ISNUMBER(E43),ROUND(E43,0),"")</f>
        <v>45</v>
      </c>
    </row>
    <row r="44" spans="1:14" s="218" customFormat="1" ht="3.95" customHeight="1">
      <c r="A44" s="236"/>
      <c r="B44" s="236"/>
      <c r="C44" s="251"/>
      <c r="D44" s="251"/>
      <c r="E44" s="220"/>
      <c r="F44" s="244"/>
    </row>
    <row r="45" spans="1:14" s="218" customFormat="1" ht="30" customHeight="1">
      <c r="A45" s="236" t="s">
        <v>358</v>
      </c>
      <c r="B45" s="237" t="s">
        <v>282</v>
      </c>
      <c r="C45" s="249" t="s">
        <v>359</v>
      </c>
      <c r="D45" s="258"/>
      <c r="E45" s="245">
        <v>52</v>
      </c>
      <c r="F45" s="224" t="str">
        <f>IF(ISBLANK(E45),"",IF(ISNUMBER(E45),IF(E45-INT(E45)=0,"","  Errore ! Inserire un numero intero senza decimali"),"  Errore ! Inserire un numero intero senza decimali"))</f>
        <v/>
      </c>
      <c r="K45" s="225" t="str">
        <f>LEFT(A45,3)</f>
        <v>ORG</v>
      </c>
      <c r="L45" s="225" t="str">
        <f>RIGHT(A45,3)</f>
        <v>378</v>
      </c>
      <c r="M45" s="225" t="str">
        <f>B45</f>
        <v>INT</v>
      </c>
      <c r="N45" s="226">
        <f>IF(ISNUMBER(E45),ROUND(E45,0),"")</f>
        <v>52</v>
      </c>
    </row>
    <row r="46" spans="1:14" s="218" customFormat="1" ht="3.95" customHeight="1">
      <c r="A46" s="236"/>
      <c r="B46" s="236"/>
      <c r="C46" s="251"/>
      <c r="D46" s="251"/>
      <c r="E46" s="220"/>
      <c r="F46" s="244"/>
    </row>
    <row r="47" spans="1:14" s="218" customFormat="1" ht="30" customHeight="1">
      <c r="A47" s="236" t="s">
        <v>360</v>
      </c>
      <c r="B47" s="237" t="s">
        <v>282</v>
      </c>
      <c r="C47" s="249" t="s">
        <v>361</v>
      </c>
      <c r="D47" s="258"/>
      <c r="E47" s="245">
        <v>7600</v>
      </c>
      <c r="F47" s="224" t="str">
        <f>IF(ISBLANK(E47),"",IF(ISNUMBER(E47),IF(E47-INT(E47)=0,"","  Errore ! Inserire un numero intero senza decimali"),"  Errore ! Inserire un numero intero senza decimali"))</f>
        <v/>
      </c>
      <c r="K47" s="225" t="str">
        <f>LEFT(A47,3)</f>
        <v>ORG</v>
      </c>
      <c r="L47" s="225" t="str">
        <f>RIGHT(A47,3)</f>
        <v>379</v>
      </c>
      <c r="M47" s="225" t="str">
        <f>B47</f>
        <v>INT</v>
      </c>
      <c r="N47" s="226">
        <f>IF(ISNUMBER(E47),ROUND(E47,0),"")</f>
        <v>7600</v>
      </c>
    </row>
    <row r="48" spans="1:14" s="218" customFormat="1" ht="3.95" customHeight="1">
      <c r="A48" s="236"/>
      <c r="B48" s="236"/>
      <c r="C48" s="251"/>
      <c r="D48" s="251"/>
      <c r="E48" s="220"/>
      <c r="F48" s="244"/>
    </row>
    <row r="49" spans="1:14" s="218" customFormat="1" ht="30" customHeight="1">
      <c r="A49" s="314" t="s">
        <v>362</v>
      </c>
      <c r="B49" s="237" t="s">
        <v>282</v>
      </c>
      <c r="C49" s="249" t="s">
        <v>363</v>
      </c>
      <c r="D49" s="258"/>
      <c r="E49" s="245">
        <v>4500</v>
      </c>
      <c r="F49" s="224" t="str">
        <f>IF(ISBLANK(E49),"",IF(ISNUMBER(E49),IF(E49-INT(E49)=0,"","  Errore ! Inserire un numero intero senza decimali"),"  Errore ! Inserire un numero intero senza decimali"))</f>
        <v/>
      </c>
      <c r="K49" s="225" t="str">
        <f>LEFT(A49,3)</f>
        <v>ORG</v>
      </c>
      <c r="L49" s="225" t="str">
        <f>RIGHT(A49,3)</f>
        <v>380</v>
      </c>
      <c r="M49" s="225" t="str">
        <f>B49</f>
        <v>INT</v>
      </c>
      <c r="N49" s="226">
        <f>IF(ISNUMBER(E49),ROUND(E49,0),"")</f>
        <v>4500</v>
      </c>
    </row>
    <row r="50" spans="1:14" s="218" customFormat="1" ht="3.95" customHeight="1">
      <c r="A50" s="236"/>
      <c r="B50" s="236"/>
      <c r="C50" s="251"/>
      <c r="D50" s="251"/>
      <c r="E50" s="220"/>
      <c r="F50" s="244"/>
    </row>
    <row r="51" spans="1:14" s="218" customFormat="1" ht="30" customHeight="1">
      <c r="A51" s="314" t="s">
        <v>364</v>
      </c>
      <c r="B51" s="237" t="s">
        <v>282</v>
      </c>
      <c r="C51" s="249" t="s">
        <v>365</v>
      </c>
      <c r="D51" s="258"/>
      <c r="E51" s="245">
        <v>6000</v>
      </c>
      <c r="F51" s="224" t="str">
        <f>IF(ISBLANK(E51),"",IF(ISNUMBER(E51),IF(E51-INT(E51)=0,"","  Errore ! Inserire un numero intero senza decimali"),"  Errore ! Inserire un numero intero senza decimali"))</f>
        <v/>
      </c>
      <c r="K51" s="225" t="str">
        <f>LEFT(A51,3)</f>
        <v>ORG</v>
      </c>
      <c r="L51" s="225" t="str">
        <f>RIGHT(A51,3)</f>
        <v>381</v>
      </c>
      <c r="M51" s="225" t="str">
        <f>B51</f>
        <v>INT</v>
      </c>
      <c r="N51" s="226">
        <f>IF(ISNUMBER(E51),ROUND(E51,0),"")</f>
        <v>6000</v>
      </c>
    </row>
    <row r="52" spans="1:14" s="218" customFormat="1" ht="3.95" customHeight="1">
      <c r="A52" s="236"/>
      <c r="B52" s="236"/>
      <c r="C52" s="251"/>
      <c r="D52" s="219"/>
      <c r="E52" s="220"/>
      <c r="F52" s="244"/>
    </row>
    <row r="53" spans="1:14" s="218" customFormat="1" ht="30" customHeight="1">
      <c r="A53" s="213" t="s">
        <v>366</v>
      </c>
      <c r="B53" s="213"/>
      <c r="C53" s="214" t="s">
        <v>367</v>
      </c>
      <c r="D53" s="215"/>
      <c r="E53" s="216"/>
      <c r="F53" s="244"/>
    </row>
    <row r="54" spans="1:14" s="218" customFormat="1" ht="3.95" customHeight="1">
      <c r="A54" s="219"/>
      <c r="B54" s="219"/>
      <c r="C54" s="219"/>
      <c r="D54" s="219"/>
      <c r="E54" s="220"/>
      <c r="F54" s="244"/>
    </row>
    <row r="55" spans="1:14" s="218" customFormat="1" ht="30" customHeight="1">
      <c r="A55" s="236" t="s">
        <v>368</v>
      </c>
      <c r="B55" s="222" t="s">
        <v>269</v>
      </c>
      <c r="C55" s="217" t="s">
        <v>369</v>
      </c>
      <c r="E55" s="223" t="s">
        <v>271</v>
      </c>
      <c r="F55" s="224" t="str">
        <f>IF(AND(LEN(E55)=1,OR(UPPER(E55)="N",UPPER(E55)="S")),"",IF(ISBLANK(E55),"","  Errore ! Inserire S o N"))</f>
        <v/>
      </c>
      <c r="K55" s="225" t="str">
        <f>LEFT(A55,3)</f>
        <v>PEO</v>
      </c>
      <c r="L55" s="225" t="str">
        <f>RIGHT(A55,3)</f>
        <v>176</v>
      </c>
      <c r="M55" s="225" t="str">
        <f>B55</f>
        <v>FLAG</v>
      </c>
      <c r="N55" s="226" t="str">
        <f>IF(AND(LEN(E55)=1,OR(UPPER(E55)="N",UPPER(E55)="S")),UPPER(E55),"")</f>
        <v>S</v>
      </c>
    </row>
    <row r="56" spans="1:14" s="218" customFormat="1" ht="3.95" customHeight="1">
      <c r="A56" s="221"/>
      <c r="B56" s="221"/>
      <c r="C56" s="219"/>
      <c r="D56" s="219"/>
      <c r="E56" s="220"/>
      <c r="F56" s="244"/>
    </row>
    <row r="57" spans="1:14" s="218" customFormat="1" ht="30" customHeight="1">
      <c r="A57" s="221" t="s">
        <v>370</v>
      </c>
      <c r="B57" s="222" t="s">
        <v>282</v>
      </c>
      <c r="C57" s="217" t="s">
        <v>371</v>
      </c>
      <c r="E57" s="245">
        <v>2515</v>
      </c>
      <c r="F57" s="224" t="str">
        <f>IF(ISBLANK(E57),"",IF(ISNUMBER(E57),IF(E57-INT(E57)=0,"","  Errore ! Inserire un numero intero senza decimali"),"  Errore ! Inserire un numero intero senza decimali"))</f>
        <v/>
      </c>
      <c r="K57" s="225" t="str">
        <f>LEFT(A57,3)</f>
        <v>PEO</v>
      </c>
      <c r="L57" s="225" t="str">
        <f>RIGHT(A57,3)</f>
        <v>111</v>
      </c>
      <c r="M57" s="225" t="str">
        <f>B57</f>
        <v>INT</v>
      </c>
      <c r="N57" s="226">
        <f>IF(ISNUMBER(E57),ROUND(E57,0),"")</f>
        <v>2515</v>
      </c>
    </row>
    <row r="58" spans="1:14" s="218" customFormat="1" ht="3.95" customHeight="1">
      <c r="A58" s="221"/>
      <c r="B58" s="221"/>
      <c r="C58" s="219"/>
      <c r="D58" s="219"/>
      <c r="E58" s="220"/>
      <c r="F58" s="244"/>
    </row>
    <row r="59" spans="1:14" s="218" customFormat="1" ht="30" customHeight="1">
      <c r="A59" s="221" t="s">
        <v>372</v>
      </c>
      <c r="B59" s="222" t="s">
        <v>282</v>
      </c>
      <c r="C59" s="217" t="s">
        <v>373</v>
      </c>
      <c r="E59" s="245">
        <v>2445</v>
      </c>
      <c r="F59" s="224" t="str">
        <f>IF(ISBLANK(E59),"",IF(ISNUMBER(E59),IF(E59-INT(E59)=0,"","  Errore ! Inserire un numero intero senza decimali"),"  Errore ! Inserire un numero intero senza decimali"))</f>
        <v/>
      </c>
      <c r="K59" s="225" t="str">
        <f>LEFT(A59,3)</f>
        <v>PEO</v>
      </c>
      <c r="L59" s="225" t="str">
        <f>RIGHT(A59,3)</f>
        <v>188</v>
      </c>
      <c r="M59" s="225" t="str">
        <f>B59</f>
        <v>INT</v>
      </c>
      <c r="N59" s="226">
        <f>IF(ISNUMBER(E59),ROUND(E59,0),"")</f>
        <v>2445</v>
      </c>
    </row>
    <row r="60" spans="1:14" s="218" customFormat="1" ht="3.95" customHeight="1">
      <c r="A60" s="221"/>
      <c r="B60" s="221"/>
      <c r="C60" s="219"/>
      <c r="D60" s="219"/>
      <c r="E60" s="220"/>
      <c r="F60" s="244"/>
    </row>
    <row r="61" spans="1:14" s="218" customFormat="1" ht="30" customHeight="1">
      <c r="A61" s="221" t="s">
        <v>374</v>
      </c>
      <c r="B61" s="222" t="s">
        <v>269</v>
      </c>
      <c r="C61" s="230" t="s">
        <v>375</v>
      </c>
      <c r="E61" s="223" t="s">
        <v>328</v>
      </c>
      <c r="F61" s="224" t="str">
        <f>IF(AND(LEN(E61)=1,OR(UPPER(E61)="N",UPPER(E61)="S")),"",IF(ISBLANK(E61),"","  Errore ! Inserire S o N"))</f>
        <v/>
      </c>
      <c r="K61" s="225" t="str">
        <f>LEFT(A61,3)</f>
        <v>PEO</v>
      </c>
      <c r="L61" s="225" t="str">
        <f>RIGHT(A61,3)</f>
        <v>119</v>
      </c>
      <c r="M61" s="225" t="str">
        <f>B61</f>
        <v>FLAG</v>
      </c>
      <c r="N61" s="226" t="str">
        <f>IF(AND(LEN(E61)=1,OR(UPPER(E61)="N",UPPER(E61)="S")),UPPER(E61),"")</f>
        <v>N</v>
      </c>
    </row>
    <row r="62" spans="1:14" s="218" customFormat="1" ht="3.95" customHeight="1">
      <c r="A62" s="221"/>
      <c r="B62" s="221"/>
      <c r="C62" s="219"/>
      <c r="D62" s="219"/>
      <c r="E62" s="220"/>
      <c r="F62" s="244"/>
    </row>
    <row r="63" spans="1:14" s="218" customFormat="1" ht="30" customHeight="1">
      <c r="A63" s="236" t="s">
        <v>376</v>
      </c>
      <c r="B63" s="222" t="s">
        <v>269</v>
      </c>
      <c r="C63" s="217" t="s">
        <v>377</v>
      </c>
      <c r="E63" s="223" t="s">
        <v>271</v>
      </c>
      <c r="F63" s="224" t="str">
        <f>IF(AND(LEN(E63)=1,OR(UPPER(E63)="N",UPPER(E63)="S")),"",IF(ISBLANK(E63),"","  Errore ! Inserire S o N"))</f>
        <v/>
      </c>
      <c r="K63" s="225" t="str">
        <f>LEFT(A63,3)</f>
        <v>PEO</v>
      </c>
      <c r="L63" s="225" t="str">
        <f>RIGHT(A63,3)</f>
        <v>266</v>
      </c>
      <c r="M63" s="225" t="str">
        <f>B63</f>
        <v>FLAG</v>
      </c>
      <c r="N63" s="226" t="str">
        <f>IF(AND(LEN(E63)=1,OR(UPPER(E63)="N",UPPER(E63)="S")),UPPER(E63),"")</f>
        <v>S</v>
      </c>
    </row>
    <row r="64" spans="1:14" s="218" customFormat="1" ht="3.95" customHeight="1">
      <c r="A64" s="221"/>
      <c r="B64" s="221"/>
      <c r="C64" s="219"/>
      <c r="D64" s="219"/>
      <c r="E64" s="220"/>
      <c r="F64" s="244"/>
    </row>
    <row r="65" spans="1:14" s="218" customFormat="1" ht="30" customHeight="1">
      <c r="A65" s="221" t="s">
        <v>378</v>
      </c>
      <c r="B65" s="222" t="s">
        <v>282</v>
      </c>
      <c r="C65" s="217" t="s">
        <v>379</v>
      </c>
      <c r="E65" s="245">
        <v>1640000</v>
      </c>
      <c r="F65" s="224" t="str">
        <f>IF(ISBLANK(E65),"",IF(ISNUMBER(E65),IF(E65-INT(E65)=0,"","  Errore ! Inserire un numero intero senza decimali"),"  Errore ! Inserire un numero intero senza decimali"))</f>
        <v/>
      </c>
      <c r="K65" s="225" t="str">
        <f>LEFT(A65,3)</f>
        <v>PEO</v>
      </c>
      <c r="L65" s="225" t="str">
        <f>RIGHT(A65,3)</f>
        <v>133</v>
      </c>
      <c r="M65" s="225" t="str">
        <f>B65</f>
        <v>INT</v>
      </c>
      <c r="N65" s="226">
        <f>IF(ISNUMBER(E65),ROUND(E65,0),"")</f>
        <v>1640000</v>
      </c>
    </row>
    <row r="66" spans="1:14" s="218" customFormat="1" ht="3.95" customHeight="1">
      <c r="A66" s="246"/>
      <c r="B66" s="246"/>
      <c r="C66" s="219"/>
      <c r="D66" s="219"/>
      <c r="E66" s="220"/>
      <c r="F66" s="244"/>
    </row>
    <row r="67" spans="1:14" s="218" customFormat="1" ht="30" customHeight="1">
      <c r="A67" s="213" t="s">
        <v>314</v>
      </c>
      <c r="B67" s="213"/>
      <c r="C67" s="214" t="s">
        <v>315</v>
      </c>
      <c r="D67" s="215"/>
      <c r="E67" s="216"/>
      <c r="F67" s="244"/>
    </row>
    <row r="68" spans="1:14" s="218" customFormat="1" ht="3.95" customHeight="1">
      <c r="A68" s="219"/>
      <c r="B68" s="219"/>
      <c r="C68" s="219"/>
      <c r="D68" s="219"/>
      <c r="E68" s="220"/>
      <c r="F68" s="244"/>
    </row>
    <row r="69" spans="1:14" s="258" customFormat="1" ht="30" customHeight="1">
      <c r="A69" s="228" t="s">
        <v>380</v>
      </c>
      <c r="B69" s="229" t="s">
        <v>269</v>
      </c>
      <c r="C69" s="230" t="s">
        <v>381</v>
      </c>
      <c r="E69" s="223" t="s">
        <v>328</v>
      </c>
      <c r="F69" s="224" t="str">
        <f>IF(AND(LEN(E69)=1,OR(UPPER(E69)="N",UPPER(E69)="S")),"",IF(ISBLANK(E69),"","  Errore ! Inserire S o N"))</f>
        <v/>
      </c>
      <c r="G69" s="218"/>
      <c r="H69" s="218"/>
      <c r="I69" s="218"/>
      <c r="J69" s="218"/>
      <c r="K69" s="225" t="str">
        <f>LEFT(A69,3)</f>
        <v>PRD</v>
      </c>
      <c r="L69" s="225" t="str">
        <f>RIGHT(A69,3)</f>
        <v>382</v>
      </c>
      <c r="M69" s="225" t="str">
        <f>B69</f>
        <v>FLAG</v>
      </c>
      <c r="N69" s="226" t="str">
        <f>IF(AND(LEN(E69)=1,OR(UPPER(E69)="N",UPPER(E69)="S")),UPPER(E69),"")</f>
        <v>N</v>
      </c>
    </row>
    <row r="70" spans="1:14" s="258" customFormat="1" ht="3.95" customHeight="1">
      <c r="A70" s="236"/>
      <c r="B70" s="236"/>
      <c r="C70" s="251"/>
      <c r="D70" s="251"/>
      <c r="E70" s="259"/>
      <c r="F70" s="297"/>
    </row>
    <row r="71" spans="1:14" s="258" customFormat="1" ht="30" customHeight="1">
      <c r="A71" s="228" t="s">
        <v>382</v>
      </c>
      <c r="B71" s="229" t="s">
        <v>282</v>
      </c>
      <c r="C71" s="230" t="s">
        <v>383</v>
      </c>
      <c r="E71" s="245">
        <v>0</v>
      </c>
      <c r="F71" s="224" t="str">
        <f>IF(ISBLANK(E71),"",IF(ISNUMBER(E71),IF(E71-INT(E71)=0,"","  Errore ! Inserire un numero intero senza decimali"),"  Errore ! Inserire un numero intero senza decimali"))</f>
        <v/>
      </c>
      <c r="G71" s="218"/>
      <c r="H71" s="218"/>
      <c r="I71" s="218"/>
      <c r="J71" s="218"/>
      <c r="K71" s="225" t="str">
        <f>LEFT(A71,3)</f>
        <v>PRD</v>
      </c>
      <c r="L71" s="225" t="str">
        <f>RIGHT(A71,3)</f>
        <v>368</v>
      </c>
      <c r="M71" s="225" t="str">
        <f>B71</f>
        <v>INT</v>
      </c>
      <c r="N71" s="226">
        <f>IF(ISNUMBER(E71),ROUND(E71,0),"")</f>
        <v>0</v>
      </c>
    </row>
    <row r="72" spans="1:14" s="258" customFormat="1" ht="3.95" customHeight="1">
      <c r="A72" s="228"/>
      <c r="B72" s="228"/>
      <c r="C72" s="234"/>
      <c r="D72" s="251"/>
      <c r="E72" s="259"/>
      <c r="F72" s="297"/>
    </row>
    <row r="73" spans="1:14" s="258" customFormat="1" ht="30" customHeight="1">
      <c r="A73" s="228" t="s">
        <v>384</v>
      </c>
      <c r="B73" s="229" t="s">
        <v>282</v>
      </c>
      <c r="C73" s="230" t="s">
        <v>385</v>
      </c>
      <c r="E73" s="245">
        <v>14786123</v>
      </c>
      <c r="F73" s="224" t="str">
        <f>IF(ISBLANK(E73),"",IF(ISNUMBER(E73),IF(E73-INT(E73)=0,"","  Errore ! Inserire un numero intero senza decimali"),"  Errore ! Inserire un numero intero senza decimali"))</f>
        <v/>
      </c>
      <c r="G73" s="218"/>
      <c r="H73" s="218"/>
      <c r="I73" s="218"/>
      <c r="J73" s="218"/>
      <c r="K73" s="225" t="str">
        <f>LEFT(A73,3)</f>
        <v>PRD</v>
      </c>
      <c r="L73" s="225" t="str">
        <f>RIGHT(A73,3)</f>
        <v>369</v>
      </c>
      <c r="M73" s="225" t="str">
        <f>B73</f>
        <v>INT</v>
      </c>
      <c r="N73" s="226">
        <f>IF(ISNUMBER(E73),ROUND(E73,0),"")</f>
        <v>14786123</v>
      </c>
    </row>
    <row r="74" spans="1:14" s="258" customFormat="1" ht="3.95" customHeight="1">
      <c r="A74" s="236"/>
      <c r="B74" s="236"/>
      <c r="C74" s="251"/>
      <c r="D74" s="251"/>
      <c r="E74" s="259"/>
      <c r="F74" s="297"/>
    </row>
    <row r="75" spans="1:14" s="258" customFormat="1" ht="30" customHeight="1">
      <c r="A75" s="228" t="s">
        <v>386</v>
      </c>
      <c r="B75" s="229" t="s">
        <v>282</v>
      </c>
      <c r="C75" s="230" t="s">
        <v>387</v>
      </c>
      <c r="E75" s="245">
        <v>14786123</v>
      </c>
      <c r="F75" s="224" t="str">
        <f>IF(ISBLANK(E75),"",IF(ISNUMBER(E75),IF(E75-INT(E75)=0,"","  Errore ! Inserire un numero intero senza decimali"),"  Errore ! Inserire un numero intero senza decimali"))</f>
        <v/>
      </c>
      <c r="G75" s="218"/>
      <c r="H75" s="218"/>
      <c r="I75" s="218"/>
      <c r="J75" s="218"/>
      <c r="K75" s="225" t="str">
        <f>LEFT(A75,3)</f>
        <v>PRD</v>
      </c>
      <c r="L75" s="225" t="str">
        <f>RIGHT(A75,3)</f>
        <v>370</v>
      </c>
      <c r="M75" s="225" t="str">
        <f>B75</f>
        <v>INT</v>
      </c>
      <c r="N75" s="226">
        <f>IF(ISNUMBER(E75),ROUND(E75,0),"")</f>
        <v>14786123</v>
      </c>
    </row>
    <row r="76" spans="1:14" s="258" customFormat="1" ht="3.95" customHeight="1">
      <c r="A76" s="221"/>
      <c r="B76" s="221"/>
      <c r="C76" s="251"/>
      <c r="D76" s="251"/>
      <c r="E76" s="259"/>
      <c r="F76" s="297"/>
    </row>
    <row r="77" spans="1:14" s="218" customFormat="1" ht="30" customHeight="1">
      <c r="A77" s="213" t="s">
        <v>329</v>
      </c>
      <c r="B77" s="213"/>
      <c r="C77" s="214" t="s">
        <v>330</v>
      </c>
      <c r="D77" s="215"/>
      <c r="E77" s="216"/>
      <c r="F77" s="287"/>
    </row>
    <row r="78" spans="1:14" s="218" customFormat="1" ht="3.95" customHeight="1">
      <c r="A78" s="261"/>
      <c r="B78" s="261"/>
      <c r="C78" s="219"/>
      <c r="D78" s="219"/>
      <c r="E78" s="220"/>
      <c r="F78" s="287"/>
    </row>
    <row r="79" spans="1:14" s="218" customFormat="1">
      <c r="A79" s="221" t="s">
        <v>331</v>
      </c>
      <c r="B79" s="222" t="s">
        <v>332</v>
      </c>
      <c r="C79" s="219" t="s">
        <v>333</v>
      </c>
      <c r="E79" s="220"/>
      <c r="F79" s="217"/>
      <c r="K79" s="225" t="str">
        <f>LEFT(A79,3)</f>
        <v>INF</v>
      </c>
      <c r="L79" s="225" t="str">
        <f>RIGHT(A79,3)</f>
        <v>209</v>
      </c>
      <c r="M79" s="225" t="str">
        <f>B79</f>
        <v>NOTE</v>
      </c>
      <c r="N79" s="218" t="str">
        <f>IF(ISBLANK(C80),"",LEFT(C80,1500))</f>
        <v/>
      </c>
    </row>
    <row r="80" spans="1:14" s="218" customFormat="1" ht="45" customHeight="1">
      <c r="A80" s="262"/>
      <c r="B80" s="262"/>
      <c r="C80" s="263"/>
      <c r="D80" s="264"/>
      <c r="E80" s="265"/>
      <c r="F80" s="266" t="str">
        <f>IF(LEN(C80)&gt;1500,"Attenzione, è stato superato il numero massimo di 1500 caratteri","")</f>
        <v/>
      </c>
    </row>
    <row r="81" spans="1:14">
      <c r="A81" s="267"/>
      <c r="B81" s="267"/>
      <c r="C81" s="268"/>
      <c r="D81" s="268"/>
      <c r="E81" s="269"/>
    </row>
    <row r="82" spans="1:14">
      <c r="A82" s="221" t="s">
        <v>334</v>
      </c>
      <c r="B82" s="222" t="s">
        <v>332</v>
      </c>
      <c r="C82" s="219" t="s">
        <v>335</v>
      </c>
      <c r="E82" s="220"/>
      <c r="F82" s="217"/>
      <c r="G82" s="218"/>
      <c r="H82" s="218"/>
      <c r="I82" s="218"/>
      <c r="J82" s="218"/>
      <c r="K82" s="225" t="str">
        <f>LEFT(A82,3)</f>
        <v>INF</v>
      </c>
      <c r="L82" s="225" t="str">
        <f>RIGHT(A82,3)</f>
        <v>127</v>
      </c>
      <c r="M82" s="225" t="str">
        <f>B82</f>
        <v>NOTE</v>
      </c>
      <c r="N82" s="218" t="str">
        <f>IF(ISBLANK(C83),"",LEFT(C83,1500))</f>
        <v>1) FONDI CERTIFICATI DALL'ORGANO DI CONTROLLO DOPO SOTTOSCRIZIONE CCIA - 2) FONDI ANNO 2018 PIU' ALTI DEL 2017 PERCHE' AFFERITI ATS A REGIME PER L'ANNO DI RILEVAZIONE</v>
      </c>
    </row>
    <row r="83" spans="1:14" ht="45" customHeight="1">
      <c r="A83" s="270"/>
      <c r="B83" s="270"/>
      <c r="C83" s="263" t="s">
        <v>388</v>
      </c>
      <c r="D83" s="264"/>
      <c r="E83" s="265"/>
      <c r="F83" s="266" t="str">
        <f>IF(LEN(C83)&gt;1500,"Attenzione, è stato superato il numero massimo di 1500 caratteri","")</f>
        <v/>
      </c>
      <c r="K83" s="271" t="s">
        <v>89</v>
      </c>
    </row>
  </sheetData>
  <sheetCalcPr fullCalcOnLoad="1"/>
  <sheetProtection password="EA98" sheet="1" selectLockedCells="1"/>
  <mergeCells count="5">
    <mergeCell ref="F2:F3"/>
    <mergeCell ref="F4:F5"/>
    <mergeCell ref="F6:F9"/>
    <mergeCell ref="C80:E80"/>
    <mergeCell ref="C83:E83"/>
  </mergeCells>
  <dataValidations count="5">
    <dataValidation type="textLength" allowBlank="1" showInputMessage="1" showErrorMessage="1" error="Inserire massimo 1500 caratteri" sqref="C83:E83 C80:E80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15 E13 E55 E61 E63 E69">
      <formula1>"s,n,S,N"</formula1>
    </dataValidation>
    <dataValidation type="date" allowBlank="1" showInputMessage="1" showErrorMessage="1" errorTitle="Errore di digitazione" error="Digitare una data valida nel formato gg/mm/aaaa" sqref="E20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23 E35 E39 E41 E43 E45 E47 E49 E51 E57 E59 E65 E71 E73 E75 E27 E29 E31 E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21 E17 E19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t15(1)</vt:lpstr>
      <vt:lpstr>t15(1)_Dett</vt:lpstr>
      <vt:lpstr>t15(2)</vt:lpstr>
      <vt:lpstr>t15(2)_Dett</vt:lpstr>
      <vt:lpstr>t15(3)</vt:lpstr>
      <vt:lpstr>t15(3)_Dett</vt:lpstr>
      <vt:lpstr>SICI(1)</vt:lpstr>
      <vt:lpstr>SICI(2)</vt:lpstr>
      <vt:lpstr>SICI(3)</vt:lpstr>
      <vt:lpstr>'SICI(1)'!Area_stampa</vt:lpstr>
      <vt:lpstr>'SICI(2)'!Area_stampa</vt:lpstr>
      <vt:lpstr>'SICI(3)'!Area_stampa</vt:lpstr>
      <vt:lpstr>'t15(1)'!Area_stampa</vt:lpstr>
      <vt:lpstr>'t15(2)'!Area_stampa</vt:lpstr>
      <vt:lpstr>'t15(3)'!Area_stampa</vt:lpstr>
      <vt:lpstr>'t15(1)'!Titoli_stampa</vt:lpstr>
      <vt:lpstr>'t15(2)'!Titoli_stampa</vt:lpstr>
      <vt:lpstr>'t15(3)'!Titoli_stampa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D4052</dc:creator>
  <cp:lastModifiedBy>D4052</cp:lastModifiedBy>
  <dcterms:created xsi:type="dcterms:W3CDTF">2021-06-16T11:40:34Z</dcterms:created>
  <dcterms:modified xsi:type="dcterms:W3CDTF">2021-06-16T11:41:36Z</dcterms:modified>
</cp:coreProperties>
</file>