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25440" windowHeight="12615" tabRatio="340" firstSheet="2" activeTab="2"/>
  </bookViews>
  <sheets>
    <sheet name="2015" sheetId="1" r:id="rId1"/>
    <sheet name="2016_Com_Controlli" sheetId="2" r:id="rId2"/>
    <sheet name="2017-Budget" sheetId="3" r:id="rId3"/>
  </sheets>
  <externalReferences>
    <externalReference r:id="rId6"/>
  </externalReferences>
  <definedNames>
    <definedName name="_xlnm.Print_Area" localSheetId="0">'2015'!$B$1:$S$36</definedName>
    <definedName name="_xlnm.Print_Area" localSheetId="1">'2016_Com_Controlli'!$B$1:$S$37</definedName>
    <definedName name="Z_08592EAD_472E_49B8_8135_7CE35D8C0923_.wvu.PrintArea" localSheetId="0" hidden="1">'2015'!$B$1:$S$36</definedName>
    <definedName name="Z_08592EAD_472E_49B8_8135_7CE35D8C0923_.wvu.PrintArea" localSheetId="1" hidden="1">'2016_Com_Controlli'!$B$1:$S$37</definedName>
  </definedNames>
  <calcPr fullCalcOnLoad="1"/>
</workbook>
</file>

<file path=xl/comments2.xml><?xml version="1.0" encoding="utf-8"?>
<comments xmlns="http://schemas.openxmlformats.org/spreadsheetml/2006/main">
  <authors>
    <author>EVA VALERIA BELLINI</author>
  </authors>
  <commentList>
    <comment ref="C23" authorId="0">
      <text>
        <r>
          <rPr>
            <sz val="9"/>
            <rFont val="Tahoma"/>
            <family val="2"/>
          </rPr>
          <t>locali riconsegnati a proprietà il 6/4/2017</t>
        </r>
      </text>
    </comment>
  </commentList>
</comments>
</file>

<file path=xl/comments3.xml><?xml version="1.0" encoding="utf-8"?>
<comments xmlns="http://schemas.openxmlformats.org/spreadsheetml/2006/main">
  <authors>
    <author>ROSSANO RIZZATI</author>
  </authors>
  <commentList>
    <comment ref="K46" authorId="0">
      <text>
        <r>
          <rPr>
            <b/>
            <sz val="9"/>
            <rFont val="Tahoma"/>
            <family val="2"/>
          </rPr>
          <t>Dott. Oldani 20.10.2017</t>
        </r>
      </text>
    </comment>
    <comment ref="J3" authorId="0">
      <text>
        <r>
          <rPr>
            <b/>
            <sz val="9"/>
            <rFont val="Tahoma"/>
            <family val="2"/>
          </rPr>
          <t>Sup. dichiarata x rilevazione RL patrimonio (mq 790 Ovada 34 - mq 310 Ovada 38)</t>
        </r>
      </text>
    </comment>
    <comment ref="J47" authorId="0">
      <text>
        <r>
          <rPr>
            <b/>
            <sz val="9"/>
            <rFont val="Tahoma"/>
            <family val="2"/>
          </rPr>
          <t>Superficie dichiarata da Golgi:mq 2.450 mq (il piano interrato non si conta) compresa % terrazzi e porticati.</t>
        </r>
      </text>
    </comment>
    <comment ref="J43" authorId="0">
      <text>
        <r>
          <rPr>
            <b/>
            <sz val="9"/>
            <rFont val="Tahoma"/>
            <family val="2"/>
          </rPr>
          <t>+ mq 250 di terrazzi</t>
        </r>
      </text>
    </comment>
    <comment ref="J23" authorId="0">
      <text>
        <r>
          <rPr>
            <b/>
            <sz val="9"/>
            <rFont val="Tahoma"/>
            <family val="2"/>
          </rPr>
          <t>DI CUI:
1322 mq in uso ASST
347 mq in uso ATS</t>
        </r>
      </text>
    </comment>
    <comment ref="J9" authorId="0">
      <text>
        <r>
          <rPr>
            <b/>
            <sz val="9"/>
            <rFont val="Tahoma"/>
            <family val="2"/>
          </rPr>
          <t>Superficie indicata nell'atto di Concessione</t>
        </r>
      </text>
    </comment>
    <comment ref="N41" authorId="0">
      <text>
        <r>
          <rPr>
            <b/>
            <sz val="9"/>
            <rFont val="Tahoma"/>
            <family val="2"/>
          </rPr>
          <t>Verificare la fonte</t>
        </r>
      </text>
    </comment>
    <comment ref="I37" authorId="0">
      <text>
        <r>
          <rPr>
            <b/>
            <sz val="9"/>
            <rFont val="Tahoma"/>
            <family val="2"/>
          </rPr>
          <t>TURRI GIAMPAOLA
Viale Tunisia 42
20121 Milano
338 6037770
02 36550600
pinamontipaola@yahoo.it</t>
        </r>
      </text>
    </comment>
    <comment ref="J19" authorId="0">
      <text>
        <r>
          <rPr>
            <b/>
            <sz val="9"/>
            <rFont val="Tahoma"/>
            <family val="2"/>
          </rPr>
          <t>Sup. lorda (xò con solo una porzione di corridoio) misurata a CAD - 8.3.2019</t>
        </r>
      </text>
    </comment>
  </commentList>
</comments>
</file>

<file path=xl/sharedStrings.xml><?xml version="1.0" encoding="utf-8"?>
<sst xmlns="http://schemas.openxmlformats.org/spreadsheetml/2006/main" count="586" uniqueCount="217">
  <si>
    <t>SPESE ACCESSORIE</t>
  </si>
  <si>
    <t>ENERGIA ELETTRICA</t>
  </si>
  <si>
    <t>RISCALDAMENTO</t>
  </si>
  <si>
    <t>MANUT. IMPIANTI</t>
  </si>
  <si>
    <t>MANUT. EDILE</t>
  </si>
  <si>
    <t>ACQUA</t>
  </si>
  <si>
    <t>GAS</t>
  </si>
  <si>
    <t>Via A. di Rudinì 8 - MI</t>
  </si>
  <si>
    <t>Via Piave 89 - Rozzano (MI)</t>
  </si>
  <si>
    <t>Via Adige 2 - Zibido S.Giacomo (MI)</t>
  </si>
  <si>
    <t>Via S. Vigilio 43 - MI</t>
  </si>
  <si>
    <t>Via Barabino 8 - MI</t>
  </si>
  <si>
    <t>Via Mompiani 5 - MI</t>
  </si>
  <si>
    <t>Viale Lazio 56 - Rozzano (MI)</t>
  </si>
  <si>
    <t>Via Breno 1 - MI</t>
  </si>
  <si>
    <t>Viale Tibaldi 41 - MI</t>
  </si>
  <si>
    <t>Via Conca del Naviglio 45 - MI</t>
  </si>
  <si>
    <t>Via Ovada 34/38 - Milano</t>
  </si>
  <si>
    <t>/</t>
  </si>
  <si>
    <t>UONPIA</t>
  </si>
  <si>
    <t>TOTALE</t>
  </si>
  <si>
    <t>SCHEDE         Provv. Econ. Pulizie</t>
  </si>
  <si>
    <t>SCHEDE          Provv. Econ. Rifiuti</t>
  </si>
  <si>
    <t>SCHEDE        Provv. Econ. Vigilanza</t>
  </si>
  <si>
    <t>SPESE CONDOMINIO</t>
  </si>
  <si>
    <t>PROPRIETA'</t>
  </si>
  <si>
    <t>ASST</t>
  </si>
  <si>
    <t>UONPIA - Centro Diurno (Centro autismo - CTR piccoli)</t>
  </si>
  <si>
    <t>Presidio San Paolo</t>
  </si>
  <si>
    <t>Presidio San Carlo</t>
  </si>
  <si>
    <t>Via Pio II, 3 - MI</t>
  </si>
  <si>
    <t>INDIRIZZO</t>
  </si>
  <si>
    <t>IMMOBILE / STRUTTURA</t>
  </si>
  <si>
    <t>comodato gratuito</t>
  </si>
  <si>
    <t>IMPORTO</t>
  </si>
  <si>
    <t>MIGLIORIE IMPORTO</t>
  </si>
  <si>
    <t>Via Remo la Valle, 7, Milano</t>
  </si>
  <si>
    <t>Via degli Anemoni, 6, Milano</t>
  </si>
  <si>
    <t xml:space="preserve">Via Viterbo, 31, Milano </t>
  </si>
  <si>
    <t>Via val d'Intelvi, 1, angolo via Mosca Milano (MI) - edificio</t>
  </si>
  <si>
    <t>Via Primaticcio, 8, Milano</t>
  </si>
  <si>
    <t>Via Constant 6/A</t>
  </si>
  <si>
    <t>Via Constant 6/B</t>
  </si>
  <si>
    <t>Via Perosi, 1, angolo via Soderini, Milano</t>
  </si>
  <si>
    <t>Comune di Milano</t>
  </si>
  <si>
    <t>Privato</t>
  </si>
  <si>
    <t>A.L.E.R.</t>
  </si>
  <si>
    <t>LOCAZIONE / COMODATO</t>
  </si>
  <si>
    <t>A.S.L. Milano</t>
  </si>
  <si>
    <t>Via Assietta n°38, Milano - Piano R</t>
  </si>
  <si>
    <t>Via Assietta n°38, Milano - Piani 1S - 1</t>
  </si>
  <si>
    <t>Comune di Buccinasco</t>
  </si>
  <si>
    <t>Via Petrarca n°19, Buccinasco (MI)</t>
  </si>
  <si>
    <t>Comune di Corsico</t>
  </si>
  <si>
    <t>Via Travaglia n°5, Corsico</t>
  </si>
  <si>
    <t>CRT</t>
  </si>
  <si>
    <t>CENTRO DIURNO</t>
  </si>
  <si>
    <t>C.A.L.</t>
  </si>
  <si>
    <t>C.R.M. e C.P.M.</t>
  </si>
  <si>
    <t>C.P.S.</t>
  </si>
  <si>
    <t>C.P.A.- Comunità protetta alta assistenza</t>
  </si>
  <si>
    <t>Centro internazionale salute rurale</t>
  </si>
  <si>
    <t>C.P.S. e UONPIA</t>
  </si>
  <si>
    <t>C.P.S. e Centro Diurno</t>
  </si>
  <si>
    <t xml:space="preserve">Via Ettore Ponti 17/a - Milano </t>
  </si>
  <si>
    <t>C.A.L. Dialisi</t>
  </si>
  <si>
    <t>Agenzia Lavoro e Apprendimento</t>
  </si>
  <si>
    <t>CPM - Comunità protetta media assistenza</t>
  </si>
  <si>
    <t>Odontoiatria e Stomatologia</t>
  </si>
  <si>
    <t>Via Beldiletto 6 - MI</t>
  </si>
  <si>
    <t>Comune di Zibido S. Giacomo</t>
  </si>
  <si>
    <t>Fondazione Cassoni</t>
  </si>
  <si>
    <t>Cascina Cantalupa - Via De Finetti 6 - Mi</t>
  </si>
  <si>
    <t>Università di Milano</t>
  </si>
  <si>
    <t>ATS</t>
  </si>
  <si>
    <t>N.</t>
  </si>
  <si>
    <t>locazione passiva</t>
  </si>
  <si>
    <t>locazioni attive?</t>
  </si>
  <si>
    <t>Bar Presidio</t>
  </si>
  <si>
    <t>Parcheggio Esterno davanti Pronto Soccorso</t>
  </si>
  <si>
    <t>Parrucchiere Presidio</t>
  </si>
  <si>
    <t>locazione attiva</t>
  </si>
  <si>
    <t>Presidio San Paolo (Convitto e Farmacia compresi)</t>
  </si>
  <si>
    <t>LOCAZIONE IMPORTO ANNUO</t>
  </si>
  <si>
    <t>Sportello Bancomat</t>
  </si>
  <si>
    <t>Locali agenzia bancaria presidio</t>
  </si>
  <si>
    <t>concessione onerosa</t>
  </si>
  <si>
    <t>immobile a fini non istituzionali</t>
  </si>
  <si>
    <t>via dei Biancospini n°1</t>
  </si>
  <si>
    <t>Comproprietà tra ASST Santi Paolo e Carlo e IRCCS Istituto Nazionale dei Tumori</t>
  </si>
  <si>
    <t>proprieta per 1/2</t>
  </si>
  <si>
    <t>dati forniti da provveditorato</t>
  </si>
  <si>
    <t xml:space="preserve">terreno </t>
  </si>
  <si>
    <t>via ravenna ang. Via barabino</t>
  </si>
  <si>
    <t>terreno limitrofo a Presidio (risulta edifici Koala)</t>
  </si>
  <si>
    <r>
      <t xml:space="preserve">Via Assietta n°38, Milano - Piano R </t>
    </r>
    <r>
      <rPr>
        <sz val="11"/>
        <color indexed="10"/>
        <rFont val="Candara"/>
        <family val="2"/>
      </rPr>
      <t>(Via Ippocrate 45)</t>
    </r>
  </si>
  <si>
    <r>
      <t xml:space="preserve">Via Assietta n°38, Milano - Piani 1S - 1 </t>
    </r>
    <r>
      <rPr>
        <sz val="11"/>
        <color indexed="10"/>
        <rFont val="Candara"/>
        <family val="2"/>
      </rPr>
      <t>(Via Ippocrate, 45)</t>
    </r>
  </si>
  <si>
    <t>C.A.L. Dialisi - Box</t>
  </si>
  <si>
    <t>Centro disturbi dell'apprendimento - UONPIA Polo territoriale 1</t>
  </si>
  <si>
    <t>Foglio</t>
  </si>
  <si>
    <t>Particella</t>
  </si>
  <si>
    <t>ASST Nord</t>
  </si>
  <si>
    <t xml:space="preserve">ASST Nord                     </t>
  </si>
  <si>
    <t>A.S.P. Golgi Redaelli</t>
  </si>
  <si>
    <t>Fondo accantonamento indennità calciatori (locato a Università di Milano)</t>
  </si>
  <si>
    <t>Via Statuto, 5</t>
  </si>
  <si>
    <t>Attività Sociosanitaria e Fragilità</t>
  </si>
  <si>
    <t>Consultorio Familiare Integrato</t>
  </si>
  <si>
    <t>NOA - Scelta e revoca - Ufficio Medicina di Comunità - Ufficio Medico di base</t>
  </si>
  <si>
    <t>SERD Territoriale</t>
  </si>
  <si>
    <t>630 (+25 MQ posti auto)</t>
  </si>
  <si>
    <t>Categoria</t>
  </si>
  <si>
    <t>B/2</t>
  </si>
  <si>
    <t>Classe</t>
  </si>
  <si>
    <t>U</t>
  </si>
  <si>
    <t>D/8</t>
  </si>
  <si>
    <t>B/1</t>
  </si>
  <si>
    <t>Ser.D - Area Penale Minorile - Beccaria - Punto Blu</t>
  </si>
  <si>
    <t>UONPIA - Via Val d'Intelvi 1</t>
  </si>
  <si>
    <t>CPS - Via Mosca 12</t>
  </si>
  <si>
    <t>SUPERFICIE LORDA PAVIMENTI DICHIARATA MQ</t>
  </si>
  <si>
    <t>B/5</t>
  </si>
  <si>
    <t>A/3</t>
  </si>
  <si>
    <t>A/10</t>
  </si>
  <si>
    <t>Zona (censuaria)</t>
  </si>
  <si>
    <t>C/6</t>
  </si>
  <si>
    <t>A/4</t>
  </si>
  <si>
    <t>C.A.L. Dialisi - Centro dialisi</t>
  </si>
  <si>
    <t>524 (Catasto Terreni)</t>
  </si>
  <si>
    <t>170 (Catasto Terreni)</t>
  </si>
  <si>
    <t>473 (Catasto Terreni)</t>
  </si>
  <si>
    <t>D/1</t>
  </si>
  <si>
    <t xml:space="preserve">Privato </t>
  </si>
  <si>
    <t>519 (Catasto terreni)</t>
  </si>
  <si>
    <t>218 (Catasto terreni)</t>
  </si>
  <si>
    <t>Prato - U (Catasto terreni)</t>
  </si>
  <si>
    <t>SERD Territoriale                                                 Consultorio Familiare                                             Centro vaccinale</t>
  </si>
  <si>
    <t>Direzione Area Territoriale - Scelta e revoca - Medicina legale - Coord. Attivita Sociosan. e Fragilità - Ass. Integrativa Territoriale - Ufficio Patenti - URP - Centro Vaccinale</t>
  </si>
  <si>
    <t>ASST SPC dall'1.8.2018           (da ATS Milano)</t>
  </si>
  <si>
    <t xml:space="preserve">ASST SPC                      dal 3.12.2020                     da ASST Niguarda (proprietaria dal 22.12.1997)                      </t>
  </si>
  <si>
    <t>Centro Territoriale Riabilitativo CTR piccoli</t>
  </si>
  <si>
    <t>Proprietà contesa (ATS-Comune)</t>
  </si>
  <si>
    <t>Centro autismo - CTR piccoli</t>
  </si>
  <si>
    <t>Comproprietà tra ASST Santi Paolo e Carlo (50%) e IRCCS Istituto Nazionale dei Tumori (50%)</t>
  </si>
  <si>
    <t>Comodato Gratuito</t>
  </si>
  <si>
    <t xml:space="preserve">Poliambulatorio Specialistico                                                                                                                                                                          </t>
  </si>
  <si>
    <t>UOS Integrazione Attività Sanitarie - Uffici “Scelta-Revoca”</t>
  </si>
  <si>
    <t xml:space="preserve">Poliambulatorio Specialistico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</si>
  <si>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D8</t>
  </si>
  <si>
    <t xml:space="preserve">Ser.D - Area Penale Carceri - Bollate                        Ser.D Area Penale Carceri - Opera                                   Ser.D Area Penale Carceri - San Vittore                            </t>
  </si>
  <si>
    <t xml:space="preserve">Poliambulatorio Specialistico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</si>
  <si>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Centro Giovani Ponti</t>
  </si>
  <si>
    <t>convenzione con rimborso locazione passiva</t>
  </si>
  <si>
    <t>Ser.D Territoriale (da Conca del Naviglio Sett. 2018) - Direzione F.F. Dip. Ser.D Penitenziari</t>
  </si>
  <si>
    <t>Comodato gratuito</t>
  </si>
  <si>
    <t xml:space="preserve">Centro vaccinale - Medicina di Comunità </t>
  </si>
  <si>
    <t>Tipo bene</t>
  </si>
  <si>
    <t>Unità immobiliare</t>
  </si>
  <si>
    <t>Comune</t>
  </si>
  <si>
    <t>Numero civico</t>
  </si>
  <si>
    <t>CAP</t>
  </si>
  <si>
    <t>Codice Comune</t>
  </si>
  <si>
    <t>Milano</t>
  </si>
  <si>
    <t>Zibido S/Giacomo</t>
  </si>
  <si>
    <t>Rozzano</t>
  </si>
  <si>
    <t>Riozzano</t>
  </si>
  <si>
    <t>Buccinasco</t>
  </si>
  <si>
    <t>Corsico</t>
  </si>
  <si>
    <t>17/a</t>
  </si>
  <si>
    <t>1/3</t>
  </si>
  <si>
    <t>2/A</t>
  </si>
  <si>
    <t xml:space="preserve">Via Ovada </t>
  </si>
  <si>
    <t xml:space="preserve">Via Adige 2 </t>
  </si>
  <si>
    <t xml:space="preserve">Via S. Vigilio </t>
  </si>
  <si>
    <t xml:space="preserve">Via Barabino </t>
  </si>
  <si>
    <t xml:space="preserve">Via Ettore Ponti </t>
  </si>
  <si>
    <t xml:space="preserve">Via Mompiani </t>
  </si>
  <si>
    <t xml:space="preserve">Viale Lazio </t>
  </si>
  <si>
    <t>Viale Lazio</t>
  </si>
  <si>
    <t xml:space="preserve">Viale Tibaldi </t>
  </si>
  <si>
    <t xml:space="preserve">Cascina Cantalupa - Via De Finetti </t>
  </si>
  <si>
    <t>Via Beldiletto</t>
  </si>
  <si>
    <t>Via Boifava</t>
  </si>
  <si>
    <t>Via Baroni</t>
  </si>
  <si>
    <t>Via Gola</t>
  </si>
  <si>
    <t>Via della Ferrera</t>
  </si>
  <si>
    <t>Via Stromboli</t>
  </si>
  <si>
    <t>Via Remo la Valle</t>
  </si>
  <si>
    <t>Via degli Anemoni</t>
  </si>
  <si>
    <t>Via val d'Intelvi</t>
  </si>
  <si>
    <t>Via Primaticcio</t>
  </si>
  <si>
    <t>Via Perosi</t>
  </si>
  <si>
    <t>Via Petrarca</t>
  </si>
  <si>
    <t>Via Monreale</t>
  </si>
  <si>
    <t>Via Travaglia</t>
  </si>
  <si>
    <t>Via Masaniello</t>
  </si>
  <si>
    <t>Via delle Forze Armateo</t>
  </si>
  <si>
    <t>Via Anselmo da Baggio</t>
  </si>
  <si>
    <t>Via Albenga</t>
  </si>
  <si>
    <t>Piazza Stovani</t>
  </si>
  <si>
    <t>Piazza Bande Nere</t>
  </si>
  <si>
    <t>Via dei Biancospini</t>
  </si>
  <si>
    <t>F205</t>
  </si>
  <si>
    <t>M176</t>
  </si>
  <si>
    <t>Immobile/Struttura</t>
  </si>
  <si>
    <t>Indirizzo</t>
  </si>
  <si>
    <t>Proprietà</t>
  </si>
  <si>
    <t>Sub (alterno)</t>
  </si>
  <si>
    <t>Titolo di utilizzo/detenzione</t>
  </si>
  <si>
    <t>Beni immobili detenuti a vario titolo, detenuti dalla ASST SANTI PAOLO E CARLO  - ANNO 2022   (art. 30 D. Lgs. 33/2013)</t>
  </si>
  <si>
    <t>Unità immobiliare + terreni</t>
  </si>
  <si>
    <r>
      <t>LOCAZIONE IMPORTO ANNUO (Escluso spese e Iva)</t>
    </r>
    <r>
      <rPr>
        <b/>
        <sz val="12"/>
        <color indexed="10"/>
        <rFont val="Candara"/>
        <family val="2"/>
      </rPr>
      <t xml:space="preserve"> </t>
    </r>
  </si>
  <si>
    <t>convenzione con rimborso spese in trattazione -</t>
  </si>
  <si>
    <t xml:space="preserve">comodato gratuito </t>
  </si>
  <si>
    <t xml:space="preserve">convenzione con rimborso spese </t>
  </si>
  <si>
    <t>scaduta 31/12/2022 in corso di rinnovo</t>
  </si>
  <si>
    <t>MIRO' Ristorazione  Comune di Milano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</si>
</sst>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_-* #,##0_-;\-* #,##0_-;_-* &quot;-&quot;??_-;_-@_-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&quot;€&quot;\ #,##0.00"/>
    <numFmt numFmtId="180" formatCode="#,##0.00_ ;\-#,##0.00\ "/>
    <numFmt numFmtId="181" formatCode="[$€-2]\ #,##0.00;[Red]\-[$€-2]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ndara"/>
      <family val="2"/>
    </font>
    <font>
      <b/>
      <sz val="12"/>
      <name val="Candara"/>
      <family val="2"/>
    </font>
    <font>
      <b/>
      <sz val="11"/>
      <name val="Candara"/>
      <family val="2"/>
    </font>
    <font>
      <sz val="12"/>
      <name val="Candara"/>
      <family val="2"/>
    </font>
    <font>
      <sz val="11"/>
      <color indexed="10"/>
      <name val="Candar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Candar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ndar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70" fontId="3" fillId="34" borderId="11" xfId="62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 wrapText="1"/>
    </xf>
    <xf numFmtId="166" fontId="2" fillId="33" borderId="16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71" fontId="2" fillId="33" borderId="14" xfId="45" applyFont="1" applyFill="1" applyBorder="1" applyAlignment="1">
      <alignment horizontal="right" vertical="center" wrapText="1"/>
    </xf>
    <xf numFmtId="166" fontId="2" fillId="0" borderId="14" xfId="0" applyNumberFormat="1" applyFont="1" applyBorder="1" applyAlignment="1">
      <alignment horizontal="right" vertical="center"/>
    </xf>
    <xf numFmtId="170" fontId="2" fillId="33" borderId="14" xfId="62" applyFont="1" applyFill="1" applyBorder="1" applyAlignment="1">
      <alignment horizontal="right" vertical="center" wrapText="1"/>
    </xf>
    <xf numFmtId="14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170" fontId="2" fillId="0" borderId="14" xfId="0" applyNumberFormat="1" applyFont="1" applyBorder="1" applyAlignment="1">
      <alignment horizontal="right" vertical="center" wrapText="1"/>
    </xf>
    <xf numFmtId="171" fontId="2" fillId="0" borderId="14" xfId="45" applyFont="1" applyBorder="1" applyAlignment="1">
      <alignment horizontal="right" vertical="center" wrapText="1"/>
    </xf>
    <xf numFmtId="170" fontId="2" fillId="0" borderId="14" xfId="62" applyFont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 wrapText="1"/>
    </xf>
    <xf numFmtId="171" fontId="2" fillId="0" borderId="17" xfId="45" applyFont="1" applyBorder="1" applyAlignment="1">
      <alignment horizontal="right" vertical="center" wrapText="1"/>
    </xf>
    <xf numFmtId="170" fontId="2" fillId="0" borderId="17" xfId="62" applyFont="1" applyBorder="1" applyAlignment="1">
      <alignment horizontal="right" vertical="center" wrapText="1"/>
    </xf>
    <xf numFmtId="166" fontId="2" fillId="0" borderId="17" xfId="0" applyNumberFormat="1" applyFont="1" applyBorder="1" applyAlignment="1">
      <alignment horizontal="right" vertical="center" wrapText="1"/>
    </xf>
    <xf numFmtId="14" fontId="2" fillId="0" borderId="17" xfId="0" applyNumberFormat="1" applyFont="1" applyBorder="1" applyAlignment="1">
      <alignment horizontal="right" vertical="center" wrapText="1"/>
    </xf>
    <xf numFmtId="166" fontId="2" fillId="0" borderId="17" xfId="0" applyNumberFormat="1" applyFont="1" applyFill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0" fontId="2" fillId="33" borderId="17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166" fontId="2" fillId="33" borderId="19" xfId="0" applyNumberFormat="1" applyFont="1" applyFill="1" applyBorder="1" applyAlignment="1">
      <alignment vertical="center"/>
    </xf>
    <xf numFmtId="170" fontId="2" fillId="33" borderId="0" xfId="62" applyFont="1" applyFill="1" applyAlignment="1">
      <alignment vertical="center"/>
    </xf>
    <xf numFmtId="0" fontId="2" fillId="0" borderId="0" xfId="0" applyFont="1" applyAlignment="1">
      <alignment vertical="center" wrapText="1"/>
    </xf>
    <xf numFmtId="170" fontId="2" fillId="0" borderId="0" xfId="62" applyFont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 quotePrefix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166" fontId="2" fillId="0" borderId="12" xfId="0" applyNumberFormat="1" applyFont="1" applyFill="1" applyBorder="1" applyAlignment="1">
      <alignment horizontal="right" vertical="center" wrapText="1"/>
    </xf>
    <xf numFmtId="166" fontId="2" fillId="33" borderId="13" xfId="0" applyNumberFormat="1" applyFont="1" applyFill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66" fontId="2" fillId="0" borderId="25" xfId="0" applyNumberFormat="1" applyFont="1" applyFill="1" applyBorder="1" applyAlignment="1">
      <alignment horizontal="right" vertical="center" wrapText="1"/>
    </xf>
    <xf numFmtId="171" fontId="2" fillId="33" borderId="25" xfId="45" applyFont="1" applyFill="1" applyBorder="1" applyAlignment="1">
      <alignment horizontal="right" vertical="center" wrapText="1"/>
    </xf>
    <xf numFmtId="170" fontId="2" fillId="33" borderId="25" xfId="62" applyFont="1" applyFill="1" applyBorder="1" applyAlignment="1">
      <alignment horizontal="right" vertical="center" wrapText="1"/>
    </xf>
    <xf numFmtId="166" fontId="2" fillId="0" borderId="25" xfId="0" applyNumberFormat="1" applyFont="1" applyBorder="1" applyAlignment="1">
      <alignment horizontal="right" vertical="center" wrapText="1"/>
    </xf>
    <xf numFmtId="14" fontId="2" fillId="0" borderId="25" xfId="0" applyNumberFormat="1" applyFont="1" applyBorder="1" applyAlignment="1">
      <alignment horizontal="right" vertical="center" wrapText="1"/>
    </xf>
    <xf numFmtId="166" fontId="2" fillId="0" borderId="27" xfId="0" applyNumberFormat="1" applyFont="1" applyFill="1" applyBorder="1" applyAlignment="1">
      <alignment horizontal="right" vertical="center" wrapText="1"/>
    </xf>
    <xf numFmtId="166" fontId="2" fillId="33" borderId="28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20" xfId="0" applyFont="1" applyBorder="1" applyAlignment="1" quotePrefix="1">
      <alignment horizontal="center" vertical="center"/>
    </xf>
    <xf numFmtId="166" fontId="2" fillId="33" borderId="1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166" fontId="2" fillId="33" borderId="29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1" fontId="2" fillId="33" borderId="17" xfId="45" applyFont="1" applyFill="1" applyBorder="1" applyAlignment="1">
      <alignment horizontal="right" vertical="center" wrapText="1"/>
    </xf>
    <xf numFmtId="170" fontId="2" fillId="33" borderId="17" xfId="62" applyFont="1" applyFill="1" applyBorder="1" applyAlignment="1">
      <alignment horizontal="right" vertical="center" wrapText="1"/>
    </xf>
    <xf numFmtId="166" fontId="2" fillId="33" borderId="30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170" fontId="2" fillId="0" borderId="14" xfId="62" applyFont="1" applyFill="1" applyBorder="1" applyAlignment="1">
      <alignment horizontal="right" vertical="center" wrapText="1"/>
    </xf>
    <xf numFmtId="170" fontId="2" fillId="0" borderId="17" xfId="62" applyFont="1" applyFill="1" applyBorder="1" applyAlignment="1">
      <alignment horizontal="right" vertical="center" wrapText="1"/>
    </xf>
    <xf numFmtId="170" fontId="2" fillId="0" borderId="25" xfId="62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35" borderId="2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70" fontId="2" fillId="35" borderId="14" xfId="0" applyNumberFormat="1" applyFont="1" applyFill="1" applyBorder="1" applyAlignment="1">
      <alignment horizontal="center" vertical="center"/>
    </xf>
    <xf numFmtId="166" fontId="2" fillId="35" borderId="14" xfId="0" applyNumberFormat="1" applyFont="1" applyFill="1" applyBorder="1" applyAlignment="1">
      <alignment horizontal="right" vertical="center" wrapText="1"/>
    </xf>
    <xf numFmtId="166" fontId="2" fillId="35" borderId="15" xfId="0" applyNumberFormat="1" applyFont="1" applyFill="1" applyBorder="1" applyAlignment="1">
      <alignment horizontal="right" vertical="center" wrapText="1"/>
    </xf>
    <xf numFmtId="166" fontId="2" fillId="33" borderId="15" xfId="0" applyNumberFormat="1" applyFont="1" applyFill="1" applyBorder="1" applyAlignment="1">
      <alignment horizontal="right" vertical="center" wrapText="1"/>
    </xf>
    <xf numFmtId="166" fontId="2" fillId="35" borderId="14" xfId="0" applyNumberFormat="1" applyFont="1" applyFill="1" applyBorder="1" applyAlignment="1">
      <alignment horizontal="right" vertical="center"/>
    </xf>
    <xf numFmtId="166" fontId="2" fillId="35" borderId="29" xfId="0" applyNumberFormat="1" applyFont="1" applyFill="1" applyBorder="1" applyAlignment="1">
      <alignment vertical="center"/>
    </xf>
    <xf numFmtId="166" fontId="2" fillId="35" borderId="11" xfId="0" applyNumberFormat="1" applyFont="1" applyFill="1" applyBorder="1" applyAlignment="1">
      <alignment horizontal="right" vertical="center" wrapText="1"/>
    </xf>
    <xf numFmtId="166" fontId="2" fillId="35" borderId="12" xfId="0" applyNumberFormat="1" applyFont="1" applyFill="1" applyBorder="1" applyAlignment="1">
      <alignment horizontal="right" vertical="center" wrapText="1"/>
    </xf>
    <xf numFmtId="166" fontId="2" fillId="35" borderId="31" xfId="0" applyNumberFormat="1" applyFont="1" applyFill="1" applyBorder="1" applyAlignment="1">
      <alignment horizontal="right" vertical="center" wrapText="1"/>
    </xf>
    <xf numFmtId="0" fontId="0" fillId="35" borderId="32" xfId="0" applyFill="1" applyBorder="1" applyAlignment="1">
      <alignment horizontal="right" vertical="center" wrapText="1"/>
    </xf>
    <xf numFmtId="0" fontId="0" fillId="35" borderId="25" xfId="0" applyFill="1" applyBorder="1" applyAlignment="1">
      <alignment horizontal="right" vertical="center" wrapText="1"/>
    </xf>
    <xf numFmtId="170" fontId="4" fillId="35" borderId="21" xfId="0" applyNumberFormat="1" applyFont="1" applyFill="1" applyBorder="1" applyAlignment="1">
      <alignment horizontal="center" vertical="center" wrapText="1"/>
    </xf>
    <xf numFmtId="170" fontId="4" fillId="35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179" fontId="4" fillId="0" borderId="35" xfId="0" applyNumberFormat="1" applyFont="1" applyBorder="1" applyAlignment="1">
      <alignment horizontal="right" vertical="center" wrapText="1"/>
    </xf>
    <xf numFmtId="179" fontId="2" fillId="0" borderId="34" xfId="0" applyNumberFormat="1" applyFont="1" applyFill="1" applyBorder="1" applyAlignment="1">
      <alignment horizontal="right" vertical="center" wrapText="1"/>
    </xf>
    <xf numFmtId="179" fontId="2" fillId="0" borderId="34" xfId="45" applyNumberFormat="1" applyFont="1" applyBorder="1" applyAlignment="1">
      <alignment horizontal="right" vertical="center" wrapText="1"/>
    </xf>
    <xf numFmtId="179" fontId="2" fillId="0" borderId="34" xfId="62" applyNumberFormat="1" applyFont="1" applyBorder="1" applyAlignment="1">
      <alignment horizontal="right" vertical="center" wrapText="1"/>
    </xf>
    <xf numFmtId="179" fontId="2" fillId="0" borderId="34" xfId="0" applyNumberFormat="1" applyFont="1" applyBorder="1" applyAlignment="1">
      <alignment horizontal="right" vertical="center" wrapText="1"/>
    </xf>
    <xf numFmtId="179" fontId="4" fillId="0" borderId="35" xfId="0" applyNumberFormat="1" applyFont="1" applyBorder="1" applyAlignment="1">
      <alignment horizontal="center" vertical="center" wrapText="1"/>
    </xf>
    <xf numFmtId="179" fontId="2" fillId="33" borderId="34" xfId="0" applyNumberFormat="1" applyFont="1" applyFill="1" applyBorder="1" applyAlignment="1">
      <alignment horizontal="right" vertical="center"/>
    </xf>
    <xf numFmtId="179" fontId="2" fillId="33" borderId="36" xfId="0" applyNumberFormat="1" applyFont="1" applyFill="1" applyBorder="1" applyAlignment="1">
      <alignment horizontal="right" vertical="center"/>
    </xf>
    <xf numFmtId="179" fontId="2" fillId="33" borderId="37" xfId="0" applyNumberFormat="1" applyFont="1" applyFill="1" applyBorder="1" applyAlignment="1">
      <alignment vertical="center"/>
    </xf>
    <xf numFmtId="179" fontId="2" fillId="33" borderId="0" xfId="0" applyNumberFormat="1" applyFont="1" applyFill="1" applyAlignment="1">
      <alignment vertical="center"/>
    </xf>
    <xf numFmtId="166" fontId="2" fillId="19" borderId="14" xfId="0" applyNumberFormat="1" applyFont="1" applyFill="1" applyBorder="1" applyAlignment="1">
      <alignment horizontal="right" vertical="center" wrapText="1"/>
    </xf>
    <xf numFmtId="171" fontId="2" fillId="19" borderId="14" xfId="45" applyFont="1" applyFill="1" applyBorder="1" applyAlignment="1">
      <alignment horizontal="right" vertical="center" wrapText="1"/>
    </xf>
    <xf numFmtId="0" fontId="3" fillId="33" borderId="14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2" fillId="36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center" wrapText="1"/>
    </xf>
    <xf numFmtId="170" fontId="2" fillId="0" borderId="14" xfId="0" applyNumberFormat="1" applyFont="1" applyFill="1" applyBorder="1" applyAlignment="1">
      <alignment horizontal="center" vertical="center"/>
    </xf>
    <xf numFmtId="170" fontId="2" fillId="0" borderId="14" xfId="62" applyFont="1" applyFill="1" applyBorder="1" applyAlignment="1">
      <alignment horizontal="center" vertical="center"/>
    </xf>
    <xf numFmtId="180" fontId="2" fillId="0" borderId="14" xfId="6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vertical="center"/>
    </xf>
    <xf numFmtId="166" fontId="2" fillId="0" borderId="31" xfId="0" applyNumberFormat="1" applyFont="1" applyFill="1" applyBorder="1" applyAlignment="1">
      <alignment horizontal="right" vertical="center" wrapText="1"/>
    </xf>
    <xf numFmtId="166" fontId="2" fillId="0" borderId="1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166" fontId="2" fillId="0" borderId="25" xfId="0" applyNumberFormat="1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170" fontId="2" fillId="0" borderId="31" xfId="62" applyFont="1" applyFill="1" applyBorder="1" applyAlignment="1">
      <alignment horizontal="center" vertical="center" wrapText="1"/>
    </xf>
    <xf numFmtId="170" fontId="2" fillId="0" borderId="25" xfId="62" applyFont="1" applyFill="1" applyBorder="1" applyAlignment="1">
      <alignment horizontal="center" vertical="center" wrapText="1"/>
    </xf>
    <xf numFmtId="170" fontId="2" fillId="0" borderId="14" xfId="62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right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left" vertical="center"/>
    </xf>
    <xf numFmtId="0" fontId="28" fillId="0" borderId="25" xfId="0" applyFont="1" applyBorder="1" applyAlignment="1">
      <alignment horizontal="center" vertical="center"/>
    </xf>
    <xf numFmtId="0" fontId="28" fillId="0" borderId="14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8" fillId="0" borderId="32" xfId="0" applyFont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center"/>
    </xf>
    <xf numFmtId="0" fontId="28" fillId="0" borderId="14" xfId="0" applyFont="1" applyFill="1" applyBorder="1" applyAlignment="1">
      <alignment vertical="center"/>
    </xf>
    <xf numFmtId="49" fontId="28" fillId="0" borderId="25" xfId="0" applyNumberFormat="1" applyFont="1" applyBorder="1" applyAlignment="1">
      <alignment horizontal="center" vertical="center" wrapText="1"/>
    </xf>
    <xf numFmtId="166" fontId="2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p-srv-fileuo\PublicFolders2\Users\ebellini\AppData\Local\Microsoft\Windows\Temporary%20Internet%20Files\Content.Outlook\O1J7M7R1\SAN%20PAOLO\Costi%20energia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Q2">
            <v>2219753.61</v>
          </cell>
        </row>
        <row r="3">
          <cell r="Q3">
            <v>29602.819999999996</v>
          </cell>
        </row>
        <row r="4">
          <cell r="Q4">
            <v>37524.119999999995</v>
          </cell>
        </row>
        <row r="5">
          <cell r="Q5">
            <v>4457.629999999999</v>
          </cell>
        </row>
        <row r="6">
          <cell r="Q6">
            <v>12996.650000000001</v>
          </cell>
        </row>
        <row r="7">
          <cell r="Q7">
            <v>1365.41</v>
          </cell>
        </row>
        <row r="8">
          <cell r="Q8">
            <v>12061.64</v>
          </cell>
        </row>
        <row r="9">
          <cell r="Q9">
            <v>4865.92</v>
          </cell>
        </row>
        <row r="10">
          <cell r="Q10">
            <v>5646.49</v>
          </cell>
        </row>
        <row r="11">
          <cell r="Q11">
            <v>12776.1</v>
          </cell>
        </row>
        <row r="12">
          <cell r="Q12">
            <v>607.36</v>
          </cell>
        </row>
        <row r="13">
          <cell r="Q13">
            <v>4533.91</v>
          </cell>
        </row>
        <row r="14">
          <cell r="Q14">
            <v>10985.23</v>
          </cell>
        </row>
        <row r="15">
          <cell r="Q15">
            <v>12989.02</v>
          </cell>
        </row>
        <row r="24">
          <cell r="P24">
            <v>247735.51</v>
          </cell>
        </row>
        <row r="25">
          <cell r="P25">
            <v>1670.27</v>
          </cell>
        </row>
        <row r="26">
          <cell r="P26">
            <v>3310.27</v>
          </cell>
        </row>
        <row r="34">
          <cell r="P34">
            <v>1547.8600000000001</v>
          </cell>
        </row>
        <row r="35">
          <cell r="P35">
            <v>2457.25</v>
          </cell>
        </row>
        <row r="37">
          <cell r="P37">
            <v>6183.32</v>
          </cell>
        </row>
        <row r="42">
          <cell r="P42">
            <v>8700.339999999998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zoomScale="80" zoomScaleNormal="80" zoomScalePageLayoutView="0" workbookViewId="0" topLeftCell="B1">
      <selection activeCell="A10" sqref="A10:IV10"/>
    </sheetView>
  </sheetViews>
  <sheetFormatPr defaultColWidth="9.140625" defaultRowHeight="15"/>
  <cols>
    <col min="1" max="1" width="5.7109375" style="44" customWidth="1"/>
    <col min="2" max="2" width="42.00390625" style="37" customWidth="1"/>
    <col min="3" max="3" width="39.421875" style="37" customWidth="1"/>
    <col min="4" max="4" width="25.00390625" style="37" customWidth="1"/>
    <col min="5" max="5" width="23.140625" style="44" customWidth="1"/>
    <col min="6" max="7" width="17.7109375" style="44" customWidth="1"/>
    <col min="8" max="9" width="15.8515625" style="15" customWidth="1"/>
    <col min="10" max="10" width="15.8515625" style="38" customWidth="1"/>
    <col min="11" max="11" width="19.7109375" style="15" customWidth="1"/>
    <col min="12" max="15" width="15.8515625" style="15" customWidth="1"/>
    <col min="16" max="16" width="17.57421875" style="2" customWidth="1"/>
    <col min="17" max="18" width="15.28125" style="2" customWidth="1"/>
    <col min="19" max="19" width="19.140625" style="2" customWidth="1"/>
    <col min="20" max="39" width="9.140625" style="2" customWidth="1"/>
    <col min="40" max="16384" width="9.140625" style="15" customWidth="1"/>
  </cols>
  <sheetData>
    <row r="1" spans="1:19" s="9" customFormat="1" ht="47.25">
      <c r="A1" s="3" t="s">
        <v>75</v>
      </c>
      <c r="B1" s="4" t="s">
        <v>32</v>
      </c>
      <c r="C1" s="4" t="s">
        <v>31</v>
      </c>
      <c r="D1" s="39" t="s">
        <v>25</v>
      </c>
      <c r="E1" s="39" t="s">
        <v>47</v>
      </c>
      <c r="F1" s="39" t="s">
        <v>34</v>
      </c>
      <c r="G1" s="4" t="s">
        <v>0</v>
      </c>
      <c r="H1" s="4" t="s">
        <v>1</v>
      </c>
      <c r="I1" s="5" t="s">
        <v>5</v>
      </c>
      <c r="J1" s="4" t="s">
        <v>6</v>
      </c>
      <c r="K1" s="6" t="s">
        <v>2</v>
      </c>
      <c r="L1" s="6" t="s">
        <v>24</v>
      </c>
      <c r="M1" s="4" t="s">
        <v>3</v>
      </c>
      <c r="N1" s="4" t="s">
        <v>4</v>
      </c>
      <c r="O1" s="39" t="s">
        <v>35</v>
      </c>
      <c r="P1" s="4" t="s">
        <v>21</v>
      </c>
      <c r="Q1" s="4" t="s">
        <v>22</v>
      </c>
      <c r="R1" s="7" t="s">
        <v>23</v>
      </c>
      <c r="S1" s="8" t="s">
        <v>20</v>
      </c>
    </row>
    <row r="2" spans="1:19" ht="17.25" customHeight="1">
      <c r="A2" s="47">
        <v>1</v>
      </c>
      <c r="B2" s="48" t="s">
        <v>28</v>
      </c>
      <c r="C2" s="49" t="s">
        <v>7</v>
      </c>
      <c r="D2" s="45" t="s">
        <v>26</v>
      </c>
      <c r="E2" s="56"/>
      <c r="F2" s="42"/>
      <c r="G2" s="10"/>
      <c r="H2" s="11">
        <f>1945380+30023+37494</f>
        <v>2012897</v>
      </c>
      <c r="I2" s="11">
        <f>251974+2952</f>
        <v>254926</v>
      </c>
      <c r="J2" s="11">
        <v>16099</v>
      </c>
      <c r="K2" s="10">
        <v>4286484.42</v>
      </c>
      <c r="L2" s="11"/>
      <c r="M2" s="12">
        <f>54587.95+64494.88+9818.58+53629.66+45588.01+205997+38847.76+69991.82+12647.19+25354.85+43962.94+222063+478+563</f>
        <v>848024.6399999999</v>
      </c>
      <c r="N2" s="12">
        <v>529193</v>
      </c>
      <c r="O2" s="42"/>
      <c r="P2" s="12">
        <f>2311645.69*1.22</f>
        <v>2820207.7418</v>
      </c>
      <c r="Q2" s="12">
        <v>434852.57</v>
      </c>
      <c r="R2" s="13">
        <v>728701.95</v>
      </c>
      <c r="S2" s="14">
        <f>SUM(G2:R2)</f>
        <v>11931386.3218</v>
      </c>
    </row>
    <row r="3" spans="1:19" ht="15.75">
      <c r="A3" s="47">
        <v>2</v>
      </c>
      <c r="B3" s="50" t="s">
        <v>63</v>
      </c>
      <c r="C3" s="49" t="s">
        <v>8</v>
      </c>
      <c r="D3" s="45" t="s">
        <v>26</v>
      </c>
      <c r="E3" s="56"/>
      <c r="F3" s="42"/>
      <c r="G3" s="12"/>
      <c r="H3" s="11">
        <f>15520+5789</f>
        <v>21309</v>
      </c>
      <c r="I3" s="11">
        <v>3550</v>
      </c>
      <c r="J3" s="16"/>
      <c r="K3" s="11">
        <f>45080.5+531.06</f>
        <v>45611.56</v>
      </c>
      <c r="L3" s="11"/>
      <c r="M3" s="12">
        <f>1476+1520+521.16</f>
        <v>3517.16</v>
      </c>
      <c r="N3" s="12">
        <v>7202</v>
      </c>
      <c r="O3" s="42"/>
      <c r="P3" s="12">
        <f>(13143.21+3719.52+3719.52)*1.22</f>
        <v>25110.345</v>
      </c>
      <c r="Q3" s="12">
        <v>4342.89</v>
      </c>
      <c r="R3" s="13"/>
      <c r="S3" s="14">
        <f aca="true" t="shared" si="0" ref="S3:S13">SUM(G3:Q3)</f>
        <v>110642.955</v>
      </c>
    </row>
    <row r="4" spans="1:19" ht="31.5">
      <c r="A4" s="47">
        <v>3</v>
      </c>
      <c r="B4" s="50" t="s">
        <v>27</v>
      </c>
      <c r="C4" s="49" t="s">
        <v>17</v>
      </c>
      <c r="D4" s="45" t="s">
        <v>44</v>
      </c>
      <c r="E4" s="42" t="s">
        <v>33</v>
      </c>
      <c r="F4" s="42"/>
      <c r="G4" s="12"/>
      <c r="H4" s="11">
        <f>3267+5078</f>
        <v>8345</v>
      </c>
      <c r="I4" s="11"/>
      <c r="J4" s="16"/>
      <c r="K4" s="11">
        <v>5000</v>
      </c>
      <c r="L4" s="11">
        <v>16000</v>
      </c>
      <c r="M4" s="12">
        <v>5000</v>
      </c>
      <c r="N4" s="12">
        <v>6000</v>
      </c>
      <c r="O4" s="42"/>
      <c r="P4" s="12">
        <f>4996*12*1.22</f>
        <v>73141.44</v>
      </c>
      <c r="Q4" s="12"/>
      <c r="R4" s="13"/>
      <c r="S4" s="14">
        <f t="shared" si="0"/>
        <v>113486.44</v>
      </c>
    </row>
    <row r="5" spans="1:19" ht="30">
      <c r="A5" s="47">
        <v>4</v>
      </c>
      <c r="B5" s="50" t="s">
        <v>60</v>
      </c>
      <c r="C5" s="49" t="s">
        <v>9</v>
      </c>
      <c r="D5" s="45" t="s">
        <v>70</v>
      </c>
      <c r="E5" s="42" t="s">
        <v>33</v>
      </c>
      <c r="F5" s="42"/>
      <c r="G5" s="12"/>
      <c r="H5" s="11"/>
      <c r="I5" s="11">
        <v>5500</v>
      </c>
      <c r="J5" s="16"/>
      <c r="K5" s="11">
        <f>11840.5+141.65</f>
        <v>11982.15</v>
      </c>
      <c r="L5" s="11"/>
      <c r="M5" s="12">
        <f>2647.56+12104+279.84</f>
        <v>15031.4</v>
      </c>
      <c r="N5" s="12">
        <v>5218</v>
      </c>
      <c r="O5" s="42"/>
      <c r="P5" s="12">
        <f>16385.84*1.22</f>
        <v>19990.7248</v>
      </c>
      <c r="Q5" s="12"/>
      <c r="R5" s="13"/>
      <c r="S5" s="14">
        <f t="shared" si="0"/>
        <v>57722.2748</v>
      </c>
    </row>
    <row r="6" spans="1:19" ht="15.75">
      <c r="A6" s="47">
        <v>5</v>
      </c>
      <c r="B6" s="50" t="s">
        <v>61</v>
      </c>
      <c r="C6" s="49" t="s">
        <v>10</v>
      </c>
      <c r="D6" s="45" t="s">
        <v>44</v>
      </c>
      <c r="E6" s="42" t="s">
        <v>76</v>
      </c>
      <c r="F6" s="42"/>
      <c r="G6" s="12">
        <v>4655.74</v>
      </c>
      <c r="H6" s="11"/>
      <c r="I6" s="11"/>
      <c r="J6" s="16"/>
      <c r="K6" s="11">
        <v>6000</v>
      </c>
      <c r="L6" s="11">
        <v>1600</v>
      </c>
      <c r="M6" s="12">
        <v>158</v>
      </c>
      <c r="N6" s="12">
        <v>4000</v>
      </c>
      <c r="O6" s="42"/>
      <c r="P6" s="12" t="s">
        <v>18</v>
      </c>
      <c r="Q6" s="12"/>
      <c r="R6" s="13"/>
      <c r="S6" s="14">
        <f t="shared" si="0"/>
        <v>16413.739999999998</v>
      </c>
    </row>
    <row r="7" spans="1:19" ht="15.75">
      <c r="A7" s="47">
        <v>6</v>
      </c>
      <c r="B7" s="50" t="s">
        <v>62</v>
      </c>
      <c r="C7" s="49" t="s">
        <v>11</v>
      </c>
      <c r="D7" s="45" t="s">
        <v>44</v>
      </c>
      <c r="E7" s="42" t="s">
        <v>76</v>
      </c>
      <c r="F7" s="42"/>
      <c r="G7" s="12">
        <v>4779.96</v>
      </c>
      <c r="H7" s="11">
        <f>4361</f>
        <v>4361</v>
      </c>
      <c r="I7" s="11"/>
      <c r="J7" s="16"/>
      <c r="K7" s="11">
        <v>26500.32</v>
      </c>
      <c r="L7" s="11">
        <v>4000</v>
      </c>
      <c r="M7" s="12">
        <f>1097+1129.08</f>
        <v>2226.08</v>
      </c>
      <c r="N7" s="12">
        <v>6208</v>
      </c>
      <c r="O7" s="42"/>
      <c r="P7" s="12">
        <f>(10765.44+30249.67)*1.22</f>
        <v>50038.434199999996</v>
      </c>
      <c r="Q7" s="12">
        <v>13.88</v>
      </c>
      <c r="R7" s="13"/>
      <c r="S7" s="14">
        <f t="shared" si="0"/>
        <v>98127.67420000001</v>
      </c>
    </row>
    <row r="8" spans="1:19" ht="15.75">
      <c r="A8" s="47">
        <v>7</v>
      </c>
      <c r="B8" s="50" t="s">
        <v>59</v>
      </c>
      <c r="C8" s="49" t="s">
        <v>64</v>
      </c>
      <c r="D8" s="45" t="s">
        <v>71</v>
      </c>
      <c r="E8" s="42" t="s">
        <v>76</v>
      </c>
      <c r="F8" s="42"/>
      <c r="G8" s="12">
        <v>6000</v>
      </c>
      <c r="H8" s="11">
        <v>4542</v>
      </c>
      <c r="I8" s="11"/>
      <c r="J8" s="16"/>
      <c r="K8" s="11"/>
      <c r="L8" s="11">
        <v>2400</v>
      </c>
      <c r="M8" s="12">
        <f>1192+854</f>
        <v>2046</v>
      </c>
      <c r="N8" s="12">
        <v>3794</v>
      </c>
      <c r="O8" s="42"/>
      <c r="P8" s="12">
        <f>19745.21*1.22</f>
        <v>24089.156199999998</v>
      </c>
      <c r="Q8" s="12">
        <v>23.74</v>
      </c>
      <c r="R8" s="13"/>
      <c r="S8" s="14">
        <f t="shared" si="0"/>
        <v>42894.896199999996</v>
      </c>
    </row>
    <row r="9" spans="1:19" ht="15.75">
      <c r="A9" s="47">
        <v>8</v>
      </c>
      <c r="B9" s="50" t="s">
        <v>65</v>
      </c>
      <c r="C9" s="49" t="s">
        <v>12</v>
      </c>
      <c r="D9" s="45" t="s">
        <v>44</v>
      </c>
      <c r="E9" s="42" t="s">
        <v>76</v>
      </c>
      <c r="F9" s="42"/>
      <c r="G9" s="12"/>
      <c r="H9" s="11">
        <v>13509</v>
      </c>
      <c r="I9" s="11"/>
      <c r="J9" s="16"/>
      <c r="K9" s="11"/>
      <c r="L9" s="11">
        <v>9608</v>
      </c>
      <c r="M9" s="12">
        <f>2738</f>
        <v>2738</v>
      </c>
      <c r="N9" s="12">
        <v>3626</v>
      </c>
      <c r="O9" s="42"/>
      <c r="P9" s="12">
        <f>21314.84*1.22</f>
        <v>26004.1048</v>
      </c>
      <c r="Q9" s="12">
        <v>3557.93</v>
      </c>
      <c r="R9" s="13"/>
      <c r="S9" s="14">
        <f t="shared" si="0"/>
        <v>59043.0348</v>
      </c>
    </row>
    <row r="10" spans="1:19" ht="15.75">
      <c r="A10" s="47">
        <v>9</v>
      </c>
      <c r="B10" s="50" t="s">
        <v>65</v>
      </c>
      <c r="C10" s="49" t="s">
        <v>13</v>
      </c>
      <c r="D10" s="45" t="s">
        <v>46</v>
      </c>
      <c r="E10" s="42" t="s">
        <v>76</v>
      </c>
      <c r="F10" s="42"/>
      <c r="G10" s="12"/>
      <c r="H10" s="11">
        <f>13345+1579</f>
        <v>14924</v>
      </c>
      <c r="I10" s="11"/>
      <c r="J10" s="16"/>
      <c r="K10" s="11">
        <f>12124.18+232.75</f>
        <v>12356.93</v>
      </c>
      <c r="L10" s="11">
        <f>6849+100+8140</f>
        <v>15089</v>
      </c>
      <c r="M10" s="12">
        <f>606+5126.44</f>
        <v>5732.44</v>
      </c>
      <c r="N10" s="12">
        <v>2048</v>
      </c>
      <c r="O10" s="42"/>
      <c r="P10" s="12">
        <f>20714.4*1.22</f>
        <v>25271.568000000003</v>
      </c>
      <c r="Q10" s="12">
        <v>6854.01</v>
      </c>
      <c r="R10" s="13"/>
      <c r="S10" s="14">
        <f t="shared" si="0"/>
        <v>82275.948</v>
      </c>
    </row>
    <row r="11" spans="1:19" ht="15.75">
      <c r="A11" s="47">
        <v>10</v>
      </c>
      <c r="B11" s="51" t="s">
        <v>66</v>
      </c>
      <c r="C11" s="49" t="s">
        <v>14</v>
      </c>
      <c r="D11" s="45" t="s">
        <v>45</v>
      </c>
      <c r="E11" s="42" t="s">
        <v>76</v>
      </c>
      <c r="F11" s="42"/>
      <c r="G11" s="12"/>
      <c r="H11" s="11">
        <v>535</v>
      </c>
      <c r="I11" s="11"/>
      <c r="J11" s="16"/>
      <c r="K11" s="11"/>
      <c r="L11" s="11">
        <v>1714</v>
      </c>
      <c r="M11" s="12">
        <v>1120</v>
      </c>
      <c r="N11" s="12">
        <v>100</v>
      </c>
      <c r="O11" s="42"/>
      <c r="P11" s="12">
        <f>1632.96*1.22</f>
        <v>1992.2112</v>
      </c>
      <c r="Q11" s="12"/>
      <c r="R11" s="13"/>
      <c r="S11" s="14">
        <f t="shared" si="0"/>
        <v>5461.2112</v>
      </c>
    </row>
    <row r="12" spans="1:19" ht="15.75">
      <c r="A12" s="47">
        <v>11</v>
      </c>
      <c r="B12" s="50" t="s">
        <v>19</v>
      </c>
      <c r="C12" s="49" t="s">
        <v>15</v>
      </c>
      <c r="D12" s="45" t="s">
        <v>44</v>
      </c>
      <c r="E12" s="42" t="s">
        <v>76</v>
      </c>
      <c r="F12" s="42"/>
      <c r="G12" s="12">
        <v>3400</v>
      </c>
      <c r="H12" s="11">
        <v>7000</v>
      </c>
      <c r="I12" s="11"/>
      <c r="J12" s="16"/>
      <c r="K12" s="11">
        <v>7400</v>
      </c>
      <c r="L12" s="11">
        <v>3000</v>
      </c>
      <c r="M12" s="12">
        <f>1472+96.48</f>
        <v>1568.48</v>
      </c>
      <c r="N12" s="17">
        <v>3414</v>
      </c>
      <c r="O12" s="42"/>
      <c r="P12" s="17">
        <f>19338.48*1.22</f>
        <v>23592.9456</v>
      </c>
      <c r="Q12" s="12"/>
      <c r="R12" s="13"/>
      <c r="S12" s="14">
        <f t="shared" si="0"/>
        <v>49375.4256</v>
      </c>
    </row>
    <row r="13" spans="1:19" ht="31.5" customHeight="1">
      <c r="A13" s="47">
        <v>12</v>
      </c>
      <c r="B13" s="50" t="s">
        <v>67</v>
      </c>
      <c r="C13" s="49" t="s">
        <v>72</v>
      </c>
      <c r="D13" s="45" t="s">
        <v>44</v>
      </c>
      <c r="E13" s="42" t="s">
        <v>33</v>
      </c>
      <c r="F13" s="42"/>
      <c r="G13" s="12"/>
      <c r="H13" s="11"/>
      <c r="I13" s="11">
        <v>2878</v>
      </c>
      <c r="J13" s="16"/>
      <c r="K13" s="11">
        <f>15325.22+222.12</f>
        <v>15547.34</v>
      </c>
      <c r="L13" s="11"/>
      <c r="M13" s="12">
        <f>40475+1659.84</f>
        <v>42134.84</v>
      </c>
      <c r="N13" s="12">
        <v>5318</v>
      </c>
      <c r="O13" s="42"/>
      <c r="P13" s="12">
        <f>17922.03*1.22</f>
        <v>21864.8766</v>
      </c>
      <c r="Q13" s="12"/>
      <c r="R13" s="13"/>
      <c r="S13" s="14">
        <f t="shared" si="0"/>
        <v>87743.0566</v>
      </c>
    </row>
    <row r="14" spans="1:19" ht="15.75">
      <c r="A14" s="47">
        <v>13</v>
      </c>
      <c r="B14" s="50" t="s">
        <v>68</v>
      </c>
      <c r="C14" s="49" t="s">
        <v>69</v>
      </c>
      <c r="D14" s="45" t="s">
        <v>73</v>
      </c>
      <c r="E14" s="42" t="s">
        <v>76</v>
      </c>
      <c r="F14" s="42"/>
      <c r="G14" s="12"/>
      <c r="H14" s="16"/>
      <c r="I14" s="18"/>
      <c r="J14" s="16"/>
      <c r="K14" s="11"/>
      <c r="L14" s="11">
        <v>250000</v>
      </c>
      <c r="M14" s="12">
        <v>7687.21</v>
      </c>
      <c r="N14" s="12">
        <v>5000</v>
      </c>
      <c r="O14" s="42"/>
      <c r="P14" s="12">
        <v>82338.12</v>
      </c>
      <c r="Q14" s="12">
        <v>7299.15</v>
      </c>
      <c r="R14" s="13">
        <v>36164.04</v>
      </c>
      <c r="S14" s="14">
        <f>SUM(G14:R14)</f>
        <v>388488.51999999996</v>
      </c>
    </row>
    <row r="15" spans="1:19" ht="15.75">
      <c r="A15" s="47">
        <v>14</v>
      </c>
      <c r="B15" s="50" t="s">
        <v>63</v>
      </c>
      <c r="C15" s="49" t="s">
        <v>16</v>
      </c>
      <c r="D15" s="78" t="s">
        <v>74</v>
      </c>
      <c r="E15" s="46" t="s">
        <v>33</v>
      </c>
      <c r="F15" s="46"/>
      <c r="G15" s="12"/>
      <c r="H15" s="16"/>
      <c r="I15" s="18"/>
      <c r="J15" s="16"/>
      <c r="K15" s="11"/>
      <c r="L15" s="19"/>
      <c r="M15" s="12">
        <f>6412+1061.52</f>
        <v>7473.52</v>
      </c>
      <c r="N15" s="12">
        <v>6952</v>
      </c>
      <c r="O15" s="46"/>
      <c r="P15" s="12">
        <f>24494.4*1.22</f>
        <v>29883.168</v>
      </c>
      <c r="Q15" s="12">
        <v>28.47</v>
      </c>
      <c r="R15" s="12"/>
      <c r="S15" s="79">
        <f>SUM(G15:Q15)</f>
        <v>44337.158</v>
      </c>
    </row>
    <row r="16" spans="1:19" ht="15.75">
      <c r="A16" s="47">
        <v>15</v>
      </c>
      <c r="B16" s="50" t="s">
        <v>77</v>
      </c>
      <c r="C16" s="49"/>
      <c r="D16" s="78"/>
      <c r="E16" s="46"/>
      <c r="F16" s="46"/>
      <c r="G16" s="12"/>
      <c r="H16" s="16"/>
      <c r="I16" s="18"/>
      <c r="J16" s="16"/>
      <c r="K16" s="11"/>
      <c r="L16" s="19"/>
      <c r="M16" s="12"/>
      <c r="N16" s="12"/>
      <c r="O16" s="46"/>
      <c r="P16" s="12"/>
      <c r="Q16" s="12"/>
      <c r="R16" s="12"/>
      <c r="S16" s="79"/>
    </row>
    <row r="17" spans="1:19" ht="15.75">
      <c r="A17" s="47">
        <v>16</v>
      </c>
      <c r="B17" s="50" t="s">
        <v>77</v>
      </c>
      <c r="C17" s="49"/>
      <c r="D17" s="78"/>
      <c r="E17" s="46"/>
      <c r="F17" s="46"/>
      <c r="G17" s="12"/>
      <c r="H17" s="16"/>
      <c r="I17" s="18"/>
      <c r="J17" s="16"/>
      <c r="K17" s="11"/>
      <c r="L17" s="19"/>
      <c r="M17" s="12"/>
      <c r="N17" s="12"/>
      <c r="O17" s="46"/>
      <c r="P17" s="12"/>
      <c r="Q17" s="12"/>
      <c r="R17" s="12"/>
      <c r="S17" s="79"/>
    </row>
    <row r="18" spans="1:19" ht="16.5" thickBot="1">
      <c r="A18" s="53"/>
      <c r="B18" s="54"/>
      <c r="C18" s="80"/>
      <c r="D18" s="81"/>
      <c r="E18" s="82"/>
      <c r="F18" s="82"/>
      <c r="G18" s="31"/>
      <c r="H18" s="83"/>
      <c r="I18" s="84"/>
      <c r="J18" s="83"/>
      <c r="K18" s="29"/>
      <c r="L18" s="30"/>
      <c r="M18" s="31"/>
      <c r="N18" s="31"/>
      <c r="O18" s="82"/>
      <c r="P18" s="31"/>
      <c r="Q18" s="31"/>
      <c r="R18" s="31"/>
      <c r="S18" s="85"/>
    </row>
    <row r="19" spans="1:19" ht="17.25" customHeight="1">
      <c r="A19" s="86">
        <v>17</v>
      </c>
      <c r="B19" s="75" t="s">
        <v>29</v>
      </c>
      <c r="C19" s="57" t="s">
        <v>30</v>
      </c>
      <c r="D19" s="58" t="s">
        <v>26</v>
      </c>
      <c r="E19" s="76"/>
      <c r="F19" s="59"/>
      <c r="G19" s="77"/>
      <c r="H19" s="61"/>
      <c r="I19" s="61"/>
      <c r="J19" s="61"/>
      <c r="K19" s="77"/>
      <c r="L19" s="61"/>
      <c r="M19" s="60"/>
      <c r="N19" s="60"/>
      <c r="O19" s="59"/>
      <c r="P19" s="60"/>
      <c r="Q19" s="60"/>
      <c r="R19" s="62"/>
      <c r="S19" s="63"/>
    </row>
    <row r="20" spans="1:19" ht="15" customHeight="1">
      <c r="A20" s="46">
        <v>18</v>
      </c>
      <c r="B20" s="64" t="s">
        <v>19</v>
      </c>
      <c r="C20" s="65" t="s">
        <v>36</v>
      </c>
      <c r="D20" s="66" t="s">
        <v>44</v>
      </c>
      <c r="E20" s="67"/>
      <c r="F20" s="67"/>
      <c r="G20" s="68"/>
      <c r="H20" s="69"/>
      <c r="I20" s="70"/>
      <c r="J20" s="69"/>
      <c r="K20" s="71"/>
      <c r="L20" s="72"/>
      <c r="M20" s="68"/>
      <c r="N20" s="68"/>
      <c r="O20" s="67"/>
      <c r="P20" s="68"/>
      <c r="Q20" s="68"/>
      <c r="R20" s="73"/>
      <c r="S20" s="74"/>
    </row>
    <row r="21" spans="1:19" ht="15" customHeight="1">
      <c r="A21" s="46">
        <v>19</v>
      </c>
      <c r="B21" s="50" t="s">
        <v>55</v>
      </c>
      <c r="C21" s="49" t="s">
        <v>37</v>
      </c>
      <c r="D21" s="45" t="s">
        <v>44</v>
      </c>
      <c r="E21" s="42"/>
      <c r="F21" s="42"/>
      <c r="G21" s="12"/>
      <c r="H21" s="16"/>
      <c r="I21" s="18"/>
      <c r="J21" s="16"/>
      <c r="K21" s="11"/>
      <c r="L21" s="19"/>
      <c r="M21" s="12"/>
      <c r="N21" s="12"/>
      <c r="O21" s="42"/>
      <c r="P21" s="12"/>
      <c r="Q21" s="12"/>
      <c r="R21" s="13"/>
      <c r="S21" s="14"/>
    </row>
    <row r="22" spans="1:19" ht="15" customHeight="1">
      <c r="A22" s="46">
        <v>20</v>
      </c>
      <c r="B22" s="50" t="s">
        <v>55</v>
      </c>
      <c r="C22" s="49" t="s">
        <v>38</v>
      </c>
      <c r="D22" s="45" t="s">
        <v>44</v>
      </c>
      <c r="E22" s="42"/>
      <c r="F22" s="42"/>
      <c r="G22" s="12"/>
      <c r="H22" s="16"/>
      <c r="I22" s="18"/>
      <c r="J22" s="16"/>
      <c r="K22" s="11"/>
      <c r="L22" s="19"/>
      <c r="M22" s="12"/>
      <c r="N22" s="12"/>
      <c r="O22" s="42"/>
      <c r="P22" s="12"/>
      <c r="Q22" s="12"/>
      <c r="R22" s="13"/>
      <c r="S22" s="14"/>
    </row>
    <row r="23" spans="1:19" ht="15" customHeight="1">
      <c r="A23" s="46">
        <v>21</v>
      </c>
      <c r="B23" s="50" t="s">
        <v>19</v>
      </c>
      <c r="C23" s="49" t="s">
        <v>39</v>
      </c>
      <c r="D23" s="45" t="s">
        <v>45</v>
      </c>
      <c r="E23" s="42"/>
      <c r="F23" s="42"/>
      <c r="G23" s="12"/>
      <c r="H23" s="16"/>
      <c r="I23" s="18"/>
      <c r="J23" s="16"/>
      <c r="K23" s="11"/>
      <c r="L23" s="19"/>
      <c r="M23" s="12"/>
      <c r="N23" s="12"/>
      <c r="O23" s="42"/>
      <c r="P23" s="12"/>
      <c r="Q23" s="12"/>
      <c r="R23" s="13"/>
      <c r="S23" s="14"/>
    </row>
    <row r="24" spans="1:19" ht="15" customHeight="1">
      <c r="A24" s="46">
        <v>22</v>
      </c>
      <c r="B24" s="50" t="s">
        <v>56</v>
      </c>
      <c r="C24" s="49" t="s">
        <v>40</v>
      </c>
      <c r="D24" s="45" t="s">
        <v>45</v>
      </c>
      <c r="E24" s="42"/>
      <c r="F24" s="42"/>
      <c r="G24" s="12"/>
      <c r="H24" s="16"/>
      <c r="I24" s="18"/>
      <c r="J24" s="16"/>
      <c r="K24" s="11"/>
      <c r="L24" s="19"/>
      <c r="M24" s="12"/>
      <c r="N24" s="12"/>
      <c r="O24" s="42"/>
      <c r="P24" s="12"/>
      <c r="Q24" s="12"/>
      <c r="R24" s="13"/>
      <c r="S24" s="14"/>
    </row>
    <row r="25" spans="1:19" ht="15" customHeight="1">
      <c r="A25" s="46">
        <v>23</v>
      </c>
      <c r="B25" s="50" t="s">
        <v>57</v>
      </c>
      <c r="C25" s="49" t="s">
        <v>41</v>
      </c>
      <c r="D25" s="45" t="s">
        <v>46</v>
      </c>
      <c r="E25" s="42"/>
      <c r="F25" s="42"/>
      <c r="G25" s="12"/>
      <c r="H25" s="16"/>
      <c r="I25" s="18"/>
      <c r="J25" s="16"/>
      <c r="K25" s="11"/>
      <c r="L25" s="19"/>
      <c r="M25" s="12"/>
      <c r="N25" s="12"/>
      <c r="O25" s="42"/>
      <c r="P25" s="12"/>
      <c r="Q25" s="12"/>
      <c r="R25" s="13"/>
      <c r="S25" s="14"/>
    </row>
    <row r="26" spans="1:19" ht="15" customHeight="1">
      <c r="A26" s="46">
        <v>24</v>
      </c>
      <c r="B26" s="50" t="s">
        <v>57</v>
      </c>
      <c r="C26" s="49" t="s">
        <v>42</v>
      </c>
      <c r="D26" s="45" t="s">
        <v>46</v>
      </c>
      <c r="E26" s="42"/>
      <c r="F26" s="42"/>
      <c r="G26" s="12"/>
      <c r="H26" s="16"/>
      <c r="I26" s="18"/>
      <c r="J26" s="16"/>
      <c r="K26" s="11"/>
      <c r="L26" s="19"/>
      <c r="M26" s="12"/>
      <c r="N26" s="12"/>
      <c r="O26" s="42"/>
      <c r="P26" s="12"/>
      <c r="Q26" s="12"/>
      <c r="R26" s="13"/>
      <c r="S26" s="14"/>
    </row>
    <row r="27" spans="1:19" ht="15" customHeight="1">
      <c r="A27" s="46">
        <v>25</v>
      </c>
      <c r="B27" s="51" t="s">
        <v>59</v>
      </c>
      <c r="C27" s="49" t="s">
        <v>43</v>
      </c>
      <c r="D27" s="45" t="s">
        <v>45</v>
      </c>
      <c r="E27" s="42"/>
      <c r="F27" s="42"/>
      <c r="G27" s="12"/>
      <c r="H27" s="16"/>
      <c r="I27" s="18"/>
      <c r="J27" s="16"/>
      <c r="K27" s="11"/>
      <c r="L27" s="19"/>
      <c r="M27" s="12"/>
      <c r="N27" s="12"/>
      <c r="O27" s="42"/>
      <c r="P27" s="12"/>
      <c r="Q27" s="12"/>
      <c r="R27" s="13"/>
      <c r="S27" s="14"/>
    </row>
    <row r="28" spans="1:19" ht="15" customHeight="1">
      <c r="A28" s="46">
        <v>26</v>
      </c>
      <c r="B28" s="50" t="s">
        <v>58</v>
      </c>
      <c r="C28" s="49" t="s">
        <v>49</v>
      </c>
      <c r="D28" s="45" t="s">
        <v>48</v>
      </c>
      <c r="E28" s="42" t="s">
        <v>33</v>
      </c>
      <c r="F28" s="42"/>
      <c r="G28" s="12"/>
      <c r="H28" s="16"/>
      <c r="I28" s="18"/>
      <c r="J28" s="16"/>
      <c r="K28" s="11"/>
      <c r="L28" s="19"/>
      <c r="M28" s="12"/>
      <c r="N28" s="12"/>
      <c r="O28" s="42"/>
      <c r="P28" s="12"/>
      <c r="Q28" s="12"/>
      <c r="R28" s="13"/>
      <c r="S28" s="14"/>
    </row>
    <row r="29" spans="1:19" ht="15" customHeight="1">
      <c r="A29" s="46">
        <v>27</v>
      </c>
      <c r="B29" s="50" t="s">
        <v>58</v>
      </c>
      <c r="C29" s="49" t="s">
        <v>50</v>
      </c>
      <c r="D29" s="45" t="s">
        <v>48</v>
      </c>
      <c r="E29" s="42" t="s">
        <v>33</v>
      </c>
      <c r="F29" s="42"/>
      <c r="G29" s="20"/>
      <c r="H29" s="16"/>
      <c r="I29" s="18"/>
      <c r="J29" s="16"/>
      <c r="K29" s="11"/>
      <c r="L29" s="19"/>
      <c r="M29" s="12"/>
      <c r="N29" s="21"/>
      <c r="O29" s="42"/>
      <c r="P29" s="21"/>
      <c r="Q29" s="12"/>
      <c r="R29" s="13"/>
      <c r="S29" s="14"/>
    </row>
    <row r="30" spans="1:19" ht="15" customHeight="1">
      <c r="A30" s="46">
        <v>28</v>
      </c>
      <c r="B30" s="50" t="s">
        <v>19</v>
      </c>
      <c r="C30" s="49" t="s">
        <v>52</v>
      </c>
      <c r="D30" s="45" t="s">
        <v>51</v>
      </c>
      <c r="E30" s="42" t="s">
        <v>33</v>
      </c>
      <c r="F30" s="42"/>
      <c r="G30" s="20"/>
      <c r="H30" s="16"/>
      <c r="I30" s="18"/>
      <c r="J30" s="16"/>
      <c r="K30" s="11"/>
      <c r="L30" s="19"/>
      <c r="M30" s="12"/>
      <c r="N30" s="21"/>
      <c r="O30" s="42"/>
      <c r="P30" s="21"/>
      <c r="Q30" s="12"/>
      <c r="R30" s="13"/>
      <c r="S30" s="14"/>
    </row>
    <row r="31" spans="1:19" ht="15" customHeight="1">
      <c r="A31" s="46">
        <v>29</v>
      </c>
      <c r="B31" s="50" t="s">
        <v>59</v>
      </c>
      <c r="C31" s="49" t="s">
        <v>54</v>
      </c>
      <c r="D31" s="45" t="s">
        <v>53</v>
      </c>
      <c r="E31" s="42" t="s">
        <v>33</v>
      </c>
      <c r="F31" s="42"/>
      <c r="G31" s="20"/>
      <c r="H31" s="16"/>
      <c r="I31" s="18"/>
      <c r="J31" s="16"/>
      <c r="K31" s="11"/>
      <c r="L31" s="19"/>
      <c r="M31" s="12"/>
      <c r="N31" s="21"/>
      <c r="O31" s="42"/>
      <c r="P31" s="21"/>
      <c r="Q31" s="12"/>
      <c r="R31" s="13"/>
      <c r="S31" s="14"/>
    </row>
    <row r="32" spans="1:19" ht="15" customHeight="1">
      <c r="A32" s="46">
        <v>30</v>
      </c>
      <c r="B32" s="50" t="s">
        <v>78</v>
      </c>
      <c r="C32" s="49" t="s">
        <v>30</v>
      </c>
      <c r="D32" s="45" t="s">
        <v>26</v>
      </c>
      <c r="E32" s="45" t="s">
        <v>81</v>
      </c>
      <c r="F32" s="40"/>
      <c r="G32" s="20"/>
      <c r="H32" s="22"/>
      <c r="I32" s="23"/>
      <c r="J32" s="22"/>
      <c r="K32" s="11"/>
      <c r="L32" s="19"/>
      <c r="M32" s="12"/>
      <c r="N32" s="21"/>
      <c r="O32" s="40"/>
      <c r="P32" s="21"/>
      <c r="Q32" s="12"/>
      <c r="R32" s="13"/>
      <c r="S32" s="14"/>
    </row>
    <row r="33" spans="1:19" ht="15" customHeight="1">
      <c r="A33" s="46">
        <v>31</v>
      </c>
      <c r="B33" s="50" t="s">
        <v>80</v>
      </c>
      <c r="C33" s="49" t="s">
        <v>30</v>
      </c>
      <c r="D33" s="45" t="s">
        <v>26</v>
      </c>
      <c r="E33" s="45" t="s">
        <v>81</v>
      </c>
      <c r="F33" s="40"/>
      <c r="G33" s="20"/>
      <c r="H33" s="22"/>
      <c r="I33" s="23"/>
      <c r="J33" s="22"/>
      <c r="K33" s="11"/>
      <c r="L33" s="19"/>
      <c r="M33" s="12"/>
      <c r="N33" s="21"/>
      <c r="O33" s="40"/>
      <c r="P33" s="21"/>
      <c r="Q33" s="12"/>
      <c r="R33" s="13"/>
      <c r="S33" s="14"/>
    </row>
    <row r="34" spans="1:19" ht="37.5" customHeight="1">
      <c r="A34" s="46">
        <v>32</v>
      </c>
      <c r="B34" s="50" t="s">
        <v>79</v>
      </c>
      <c r="C34" s="52"/>
      <c r="D34" s="45"/>
      <c r="E34" s="45" t="s">
        <v>81</v>
      </c>
      <c r="F34" s="40"/>
      <c r="G34" s="20"/>
      <c r="H34" s="22"/>
      <c r="I34" s="23"/>
      <c r="J34" s="22"/>
      <c r="K34" s="11"/>
      <c r="L34" s="19"/>
      <c r="M34" s="12"/>
      <c r="N34" s="21"/>
      <c r="O34" s="40"/>
      <c r="P34" s="21"/>
      <c r="Q34" s="24"/>
      <c r="R34" s="25"/>
      <c r="S34" s="14"/>
    </row>
    <row r="35" spans="1:19" ht="15.75" customHeight="1" thickBot="1">
      <c r="A35" s="53"/>
      <c r="B35" s="54"/>
      <c r="C35" s="55"/>
      <c r="D35" s="41"/>
      <c r="E35" s="41"/>
      <c r="F35" s="41"/>
      <c r="G35" s="26"/>
      <c r="H35" s="27"/>
      <c r="I35" s="28"/>
      <c r="J35" s="27"/>
      <c r="K35" s="29"/>
      <c r="L35" s="30"/>
      <c r="M35" s="31"/>
      <c r="N35" s="32"/>
      <c r="O35" s="41"/>
      <c r="P35" s="32"/>
      <c r="Q35" s="33"/>
      <c r="R35" s="34"/>
      <c r="S35" s="35"/>
    </row>
    <row r="36" spans="1:10" s="2" customFormat="1" ht="15" customHeight="1">
      <c r="A36" s="43"/>
      <c r="B36" s="1"/>
      <c r="C36" s="1"/>
      <c r="D36" s="1"/>
      <c r="E36" s="43"/>
      <c r="F36" s="43"/>
      <c r="G36" s="43"/>
      <c r="J36" s="36"/>
    </row>
    <row r="37" spans="1:10" s="2" customFormat="1" ht="15" customHeight="1">
      <c r="A37" s="43"/>
      <c r="B37" s="1"/>
      <c r="C37" s="1"/>
      <c r="D37" s="1"/>
      <c r="E37" s="43"/>
      <c r="F37" s="43"/>
      <c r="G37" s="43"/>
      <c r="J37" s="36"/>
    </row>
    <row r="38" spans="1:10" s="2" customFormat="1" ht="15" customHeight="1">
      <c r="A38" s="43"/>
      <c r="B38" s="1"/>
      <c r="C38" s="1"/>
      <c r="D38" s="1"/>
      <c r="E38" s="43"/>
      <c r="F38" s="43"/>
      <c r="G38" s="43"/>
      <c r="J38" s="36"/>
    </row>
    <row r="39" spans="1:10" s="2" customFormat="1" ht="15" customHeight="1">
      <c r="A39" s="43"/>
      <c r="B39" s="1"/>
      <c r="C39" s="1"/>
      <c r="D39" s="1"/>
      <c r="E39" s="43"/>
      <c r="F39" s="43"/>
      <c r="G39" s="43"/>
      <c r="J39" s="36"/>
    </row>
    <row r="40" spans="1:10" s="2" customFormat="1" ht="15" customHeight="1">
      <c r="A40" s="43"/>
      <c r="B40" s="1"/>
      <c r="C40" s="1"/>
      <c r="D40" s="1"/>
      <c r="E40" s="43"/>
      <c r="F40" s="43"/>
      <c r="G40" s="43"/>
      <c r="J40" s="36"/>
    </row>
    <row r="41" spans="1:10" s="2" customFormat="1" ht="15" customHeight="1">
      <c r="A41" s="43"/>
      <c r="B41" s="1"/>
      <c r="C41" s="1"/>
      <c r="D41" s="1"/>
      <c r="E41" s="43"/>
      <c r="F41" s="43"/>
      <c r="G41" s="43"/>
      <c r="J41" s="36"/>
    </row>
    <row r="42" spans="1:10" s="2" customFormat="1" ht="15" customHeight="1">
      <c r="A42" s="43"/>
      <c r="B42" s="1"/>
      <c r="C42" s="1"/>
      <c r="D42" s="1"/>
      <c r="E42" s="43"/>
      <c r="F42" s="43"/>
      <c r="G42" s="43"/>
      <c r="J42" s="36"/>
    </row>
    <row r="43" spans="1:10" s="2" customFormat="1" ht="15" customHeight="1">
      <c r="A43" s="43"/>
      <c r="B43" s="1"/>
      <c r="C43" s="1"/>
      <c r="D43" s="1"/>
      <c r="E43" s="43"/>
      <c r="F43" s="43"/>
      <c r="G43" s="43"/>
      <c r="J43" s="36"/>
    </row>
    <row r="44" spans="1:10" s="2" customFormat="1" ht="15" customHeight="1">
      <c r="A44" s="43"/>
      <c r="B44" s="1"/>
      <c r="C44" s="1"/>
      <c r="D44" s="1"/>
      <c r="E44" s="43"/>
      <c r="F44" s="43"/>
      <c r="G44" s="43"/>
      <c r="J44" s="36"/>
    </row>
    <row r="45" spans="1:10" s="2" customFormat="1" ht="15" customHeight="1">
      <c r="A45" s="43"/>
      <c r="B45" s="1"/>
      <c r="C45" s="1"/>
      <c r="D45" s="1"/>
      <c r="E45" s="43"/>
      <c r="F45" s="43"/>
      <c r="G45" s="43"/>
      <c r="J45" s="36"/>
    </row>
    <row r="46" spans="1:10" s="2" customFormat="1" ht="15" customHeight="1">
      <c r="A46" s="43"/>
      <c r="B46" s="1"/>
      <c r="C46" s="1"/>
      <c r="D46" s="1"/>
      <c r="E46" s="43"/>
      <c r="F46" s="43"/>
      <c r="G46" s="43"/>
      <c r="J46" s="36"/>
    </row>
    <row r="47" spans="1:10" s="2" customFormat="1" ht="15" customHeight="1">
      <c r="A47" s="43"/>
      <c r="B47" s="1"/>
      <c r="C47" s="1"/>
      <c r="D47" s="1"/>
      <c r="E47" s="43"/>
      <c r="F47" s="43"/>
      <c r="G47" s="43"/>
      <c r="J47" s="36"/>
    </row>
    <row r="48" spans="1:10" s="2" customFormat="1" ht="15" customHeight="1">
      <c r="A48" s="43"/>
      <c r="B48" s="1"/>
      <c r="C48" s="1"/>
      <c r="D48" s="1"/>
      <c r="E48" s="43"/>
      <c r="F48" s="43"/>
      <c r="G48" s="43"/>
      <c r="J48" s="36"/>
    </row>
    <row r="49" spans="1:10" s="2" customFormat="1" ht="15" customHeight="1">
      <c r="A49" s="43"/>
      <c r="B49" s="1"/>
      <c r="C49" s="1"/>
      <c r="D49" s="1"/>
      <c r="E49" s="43"/>
      <c r="F49" s="43"/>
      <c r="G49" s="43"/>
      <c r="J49" s="36"/>
    </row>
    <row r="50" spans="1:10" s="2" customFormat="1" ht="15" customHeight="1">
      <c r="A50" s="43"/>
      <c r="B50" s="1"/>
      <c r="C50" s="1"/>
      <c r="D50" s="1"/>
      <c r="E50" s="43"/>
      <c r="F50" s="43"/>
      <c r="G50" s="43"/>
      <c r="J50" s="36"/>
    </row>
    <row r="51" spans="1:10" s="2" customFormat="1" ht="15" customHeight="1">
      <c r="A51" s="43"/>
      <c r="B51" s="1"/>
      <c r="C51" s="1"/>
      <c r="D51" s="1"/>
      <c r="E51" s="43"/>
      <c r="F51" s="43"/>
      <c r="G51" s="43"/>
      <c r="J51" s="36"/>
    </row>
    <row r="52" spans="1:10" s="2" customFormat="1" ht="15" customHeight="1">
      <c r="A52" s="43"/>
      <c r="B52" s="1"/>
      <c r="C52" s="1"/>
      <c r="D52" s="1"/>
      <c r="E52" s="43"/>
      <c r="F52" s="43"/>
      <c r="G52" s="43"/>
      <c r="J52" s="36"/>
    </row>
    <row r="53" spans="1:10" s="2" customFormat="1" ht="15" customHeight="1">
      <c r="A53" s="43"/>
      <c r="B53" s="1"/>
      <c r="C53" s="1"/>
      <c r="D53" s="1"/>
      <c r="E53" s="43"/>
      <c r="F53" s="43"/>
      <c r="G53" s="43"/>
      <c r="J53" s="36"/>
    </row>
    <row r="54" spans="1:10" s="2" customFormat="1" ht="15" customHeight="1">
      <c r="A54" s="43"/>
      <c r="B54" s="1"/>
      <c r="C54" s="1"/>
      <c r="D54" s="1"/>
      <c r="E54" s="43"/>
      <c r="F54" s="43"/>
      <c r="G54" s="43"/>
      <c r="J54" s="36"/>
    </row>
    <row r="55" spans="1:10" s="2" customFormat="1" ht="15" customHeight="1">
      <c r="A55" s="43"/>
      <c r="B55" s="1"/>
      <c r="C55" s="1"/>
      <c r="D55" s="1"/>
      <c r="E55" s="43"/>
      <c r="F55" s="43"/>
      <c r="G55" s="43"/>
      <c r="J55" s="36"/>
    </row>
    <row r="56" spans="1:10" s="2" customFormat="1" ht="15" customHeight="1">
      <c r="A56" s="43"/>
      <c r="B56" s="1"/>
      <c r="C56" s="1"/>
      <c r="D56" s="1"/>
      <c r="E56" s="43"/>
      <c r="F56" s="43"/>
      <c r="G56" s="43"/>
      <c r="J56" s="36"/>
    </row>
    <row r="57" spans="1:10" s="2" customFormat="1" ht="15" customHeight="1">
      <c r="A57" s="43"/>
      <c r="B57" s="1"/>
      <c r="C57" s="1"/>
      <c r="D57" s="1"/>
      <c r="E57" s="43"/>
      <c r="F57" s="43"/>
      <c r="G57" s="43"/>
      <c r="J57" s="36"/>
    </row>
    <row r="58" spans="1:10" s="2" customFormat="1" ht="15" customHeight="1">
      <c r="A58" s="43"/>
      <c r="B58" s="1"/>
      <c r="C58" s="1"/>
      <c r="D58" s="1"/>
      <c r="E58" s="43"/>
      <c r="F58" s="43"/>
      <c r="G58" s="43"/>
      <c r="J58" s="36"/>
    </row>
    <row r="59" spans="1:10" s="2" customFormat="1" ht="15" customHeight="1">
      <c r="A59" s="43"/>
      <c r="B59" s="1"/>
      <c r="C59" s="1"/>
      <c r="D59" s="1"/>
      <c r="E59" s="43"/>
      <c r="F59" s="43"/>
      <c r="G59" s="43"/>
      <c r="J59" s="36"/>
    </row>
    <row r="60" spans="1:10" s="2" customFormat="1" ht="15">
      <c r="A60" s="43"/>
      <c r="B60" s="1"/>
      <c r="C60" s="1"/>
      <c r="D60" s="1"/>
      <c r="E60" s="43"/>
      <c r="F60" s="43"/>
      <c r="G60" s="43"/>
      <c r="J60" s="36"/>
    </row>
    <row r="61" spans="1:10" s="2" customFormat="1" ht="15" customHeight="1">
      <c r="A61" s="43"/>
      <c r="B61" s="1"/>
      <c r="C61" s="1"/>
      <c r="D61" s="1"/>
      <c r="E61" s="43"/>
      <c r="F61" s="43"/>
      <c r="G61" s="43"/>
      <c r="J61" s="36"/>
    </row>
    <row r="62" spans="1:10" s="2" customFormat="1" ht="15" customHeight="1">
      <c r="A62" s="43"/>
      <c r="B62" s="1"/>
      <c r="C62" s="1"/>
      <c r="D62" s="1"/>
      <c r="E62" s="43"/>
      <c r="F62" s="43"/>
      <c r="G62" s="43"/>
      <c r="J62" s="36"/>
    </row>
    <row r="63" spans="1:10" s="2" customFormat="1" ht="15" customHeight="1">
      <c r="A63" s="43"/>
      <c r="B63" s="1"/>
      <c r="C63" s="1"/>
      <c r="D63" s="1"/>
      <c r="E63" s="43"/>
      <c r="F63" s="43"/>
      <c r="G63" s="43"/>
      <c r="J63" s="36"/>
    </row>
    <row r="64" spans="1:10" s="2" customFormat="1" ht="15" customHeight="1">
      <c r="A64" s="43"/>
      <c r="B64" s="1"/>
      <c r="C64" s="1"/>
      <c r="D64" s="1"/>
      <c r="E64" s="43"/>
      <c r="F64" s="43"/>
      <c r="G64" s="43"/>
      <c r="J64" s="36"/>
    </row>
    <row r="65" spans="1:10" s="2" customFormat="1" ht="15" customHeight="1">
      <c r="A65" s="43"/>
      <c r="B65" s="1"/>
      <c r="C65" s="1"/>
      <c r="D65" s="1"/>
      <c r="E65" s="43"/>
      <c r="F65" s="43"/>
      <c r="G65" s="43"/>
      <c r="J65" s="36"/>
    </row>
    <row r="66" spans="1:10" s="2" customFormat="1" ht="15" customHeight="1">
      <c r="A66" s="43"/>
      <c r="B66" s="1"/>
      <c r="C66" s="1"/>
      <c r="D66" s="1"/>
      <c r="E66" s="43"/>
      <c r="F66" s="43"/>
      <c r="G66" s="43"/>
      <c r="J66" s="36"/>
    </row>
    <row r="67" spans="1:10" s="2" customFormat="1" ht="15" customHeight="1">
      <c r="A67" s="43"/>
      <c r="B67" s="1"/>
      <c r="C67" s="1"/>
      <c r="D67" s="1"/>
      <c r="E67" s="43"/>
      <c r="F67" s="43"/>
      <c r="G67" s="43"/>
      <c r="J67" s="36"/>
    </row>
    <row r="68" spans="1:10" s="2" customFormat="1" ht="15" customHeight="1">
      <c r="A68" s="43"/>
      <c r="B68" s="1"/>
      <c r="C68" s="1"/>
      <c r="D68" s="1"/>
      <c r="E68" s="43"/>
      <c r="F68" s="43"/>
      <c r="G68" s="43"/>
      <c r="J68" s="36"/>
    </row>
    <row r="69" spans="1:10" s="2" customFormat="1" ht="15" customHeight="1">
      <c r="A69" s="43"/>
      <c r="B69" s="1"/>
      <c r="C69" s="1"/>
      <c r="D69" s="1"/>
      <c r="E69" s="43"/>
      <c r="F69" s="43"/>
      <c r="G69" s="43"/>
      <c r="J69" s="36"/>
    </row>
    <row r="70" spans="1:10" s="2" customFormat="1" ht="15" customHeight="1">
      <c r="A70" s="43"/>
      <c r="B70" s="1"/>
      <c r="C70" s="1"/>
      <c r="D70" s="1"/>
      <c r="E70" s="43"/>
      <c r="F70" s="43"/>
      <c r="G70" s="43"/>
      <c r="J70" s="36"/>
    </row>
    <row r="71" spans="1:10" s="2" customFormat="1" ht="15" customHeight="1">
      <c r="A71" s="43"/>
      <c r="B71" s="1"/>
      <c r="C71" s="1"/>
      <c r="D71" s="1"/>
      <c r="E71" s="43"/>
      <c r="F71" s="43"/>
      <c r="G71" s="43"/>
      <c r="J71" s="36"/>
    </row>
    <row r="72" spans="1:10" s="2" customFormat="1" ht="15" customHeight="1">
      <c r="A72" s="43"/>
      <c r="B72" s="1"/>
      <c r="C72" s="1"/>
      <c r="D72" s="1"/>
      <c r="E72" s="43"/>
      <c r="F72" s="43"/>
      <c r="G72" s="43"/>
      <c r="J72" s="36"/>
    </row>
    <row r="73" spans="1:10" s="2" customFormat="1" ht="15" customHeight="1">
      <c r="A73" s="43"/>
      <c r="B73" s="1"/>
      <c r="C73" s="1"/>
      <c r="D73" s="1"/>
      <c r="E73" s="43"/>
      <c r="F73" s="43"/>
      <c r="G73" s="43"/>
      <c r="J73" s="36"/>
    </row>
    <row r="74" spans="1:10" s="2" customFormat="1" ht="15" customHeight="1">
      <c r="A74" s="43"/>
      <c r="B74" s="1"/>
      <c r="C74" s="1"/>
      <c r="D74" s="1"/>
      <c r="E74" s="43"/>
      <c r="F74" s="43"/>
      <c r="G74" s="43"/>
      <c r="J74" s="36"/>
    </row>
    <row r="75" spans="1:10" s="2" customFormat="1" ht="15" customHeight="1">
      <c r="A75" s="43"/>
      <c r="B75" s="1"/>
      <c r="C75" s="1"/>
      <c r="D75" s="1"/>
      <c r="E75" s="43"/>
      <c r="F75" s="43"/>
      <c r="G75" s="43"/>
      <c r="J75" s="36"/>
    </row>
    <row r="76" spans="1:10" s="2" customFormat="1" ht="15" customHeight="1">
      <c r="A76" s="43"/>
      <c r="B76" s="1"/>
      <c r="C76" s="1"/>
      <c r="D76" s="1"/>
      <c r="E76" s="43"/>
      <c r="F76" s="43"/>
      <c r="G76" s="43"/>
      <c r="J76" s="36"/>
    </row>
    <row r="77" spans="1:10" s="2" customFormat="1" ht="15" customHeight="1">
      <c r="A77" s="43"/>
      <c r="B77" s="1"/>
      <c r="C77" s="1"/>
      <c r="D77" s="1"/>
      <c r="E77" s="43"/>
      <c r="F77" s="43"/>
      <c r="G77" s="43"/>
      <c r="J77" s="36"/>
    </row>
    <row r="78" spans="1:10" s="2" customFormat="1" ht="15" customHeight="1">
      <c r="A78" s="43"/>
      <c r="B78" s="1"/>
      <c r="C78" s="1"/>
      <c r="D78" s="1"/>
      <c r="E78" s="43"/>
      <c r="F78" s="43"/>
      <c r="G78" s="43"/>
      <c r="J78" s="36"/>
    </row>
    <row r="79" spans="1:10" s="2" customFormat="1" ht="15.75" customHeight="1">
      <c r="A79" s="43"/>
      <c r="B79" s="1"/>
      <c r="C79" s="1"/>
      <c r="D79" s="1"/>
      <c r="E79" s="43"/>
      <c r="F79" s="43"/>
      <c r="G79" s="43"/>
      <c r="J79" s="36"/>
    </row>
    <row r="80" spans="1:10" s="2" customFormat="1" ht="15">
      <c r="A80" s="43"/>
      <c r="B80" s="1"/>
      <c r="C80" s="1"/>
      <c r="D80" s="1"/>
      <c r="E80" s="43"/>
      <c r="F80" s="43"/>
      <c r="G80" s="43"/>
      <c r="J80" s="36"/>
    </row>
    <row r="81" spans="1:10" s="2" customFormat="1" ht="15">
      <c r="A81" s="43"/>
      <c r="B81" s="1"/>
      <c r="C81" s="1"/>
      <c r="D81" s="1"/>
      <c r="E81" s="43"/>
      <c r="F81" s="43"/>
      <c r="G81" s="43"/>
      <c r="J81" s="36"/>
    </row>
    <row r="82" spans="1:10" s="2" customFormat="1" ht="15">
      <c r="A82" s="43"/>
      <c r="B82" s="1"/>
      <c r="C82" s="1"/>
      <c r="D82" s="1"/>
      <c r="E82" s="43"/>
      <c r="F82" s="43"/>
      <c r="G82" s="43"/>
      <c r="J82" s="36"/>
    </row>
    <row r="83" spans="1:10" s="2" customFormat="1" ht="15">
      <c r="A83" s="43"/>
      <c r="B83" s="1"/>
      <c r="C83" s="1"/>
      <c r="D83" s="1"/>
      <c r="E83" s="43"/>
      <c r="F83" s="43"/>
      <c r="G83" s="43"/>
      <c r="J83" s="36"/>
    </row>
    <row r="84" spans="1:10" s="2" customFormat="1" ht="15">
      <c r="A84" s="43"/>
      <c r="B84" s="1"/>
      <c r="C84" s="1"/>
      <c r="D84" s="1"/>
      <c r="E84" s="43"/>
      <c r="F84" s="43"/>
      <c r="G84" s="43"/>
      <c r="J84" s="36"/>
    </row>
    <row r="85" spans="1:10" s="2" customFormat="1" ht="15">
      <c r="A85" s="43"/>
      <c r="B85" s="1"/>
      <c r="C85" s="1"/>
      <c r="D85" s="1"/>
      <c r="E85" s="43"/>
      <c r="F85" s="43"/>
      <c r="G85" s="43"/>
      <c r="J85" s="36"/>
    </row>
    <row r="86" spans="1:10" s="2" customFormat="1" ht="15">
      <c r="A86" s="43"/>
      <c r="B86" s="1"/>
      <c r="C86" s="1"/>
      <c r="D86" s="1"/>
      <c r="E86" s="43"/>
      <c r="F86" s="43"/>
      <c r="G86" s="43"/>
      <c r="J86" s="36"/>
    </row>
    <row r="87" spans="1:10" s="2" customFormat="1" ht="15">
      <c r="A87" s="43"/>
      <c r="B87" s="1"/>
      <c r="C87" s="1"/>
      <c r="D87" s="1"/>
      <c r="E87" s="43"/>
      <c r="F87" s="43"/>
      <c r="G87" s="43"/>
      <c r="J87" s="36"/>
    </row>
    <row r="88" spans="1:10" s="2" customFormat="1" ht="15">
      <c r="A88" s="43"/>
      <c r="B88" s="1"/>
      <c r="C88" s="1"/>
      <c r="D88" s="1"/>
      <c r="E88" s="43"/>
      <c r="F88" s="43"/>
      <c r="G88" s="43"/>
      <c r="J88" s="36"/>
    </row>
    <row r="89" spans="1:10" s="2" customFormat="1" ht="15">
      <c r="A89" s="43"/>
      <c r="B89" s="1"/>
      <c r="C89" s="1"/>
      <c r="D89" s="1"/>
      <c r="E89" s="43"/>
      <c r="F89" s="43"/>
      <c r="G89" s="43"/>
      <c r="J89" s="36"/>
    </row>
    <row r="90" spans="1:10" s="2" customFormat="1" ht="15">
      <c r="A90" s="43"/>
      <c r="B90" s="1"/>
      <c r="C90" s="1"/>
      <c r="D90" s="1"/>
      <c r="E90" s="43"/>
      <c r="F90" s="43"/>
      <c r="G90" s="43"/>
      <c r="J90" s="36"/>
    </row>
    <row r="91" spans="1:10" s="2" customFormat="1" ht="15">
      <c r="A91" s="43"/>
      <c r="B91" s="1"/>
      <c r="C91" s="1"/>
      <c r="D91" s="1"/>
      <c r="E91" s="43"/>
      <c r="F91" s="43"/>
      <c r="G91" s="43"/>
      <c r="J91" s="36"/>
    </row>
    <row r="92" spans="1:10" s="2" customFormat="1" ht="15">
      <c r="A92" s="43"/>
      <c r="B92" s="1"/>
      <c r="C92" s="1"/>
      <c r="D92" s="1"/>
      <c r="E92" s="43"/>
      <c r="F92" s="43"/>
      <c r="G92" s="43"/>
      <c r="J92" s="36"/>
    </row>
    <row r="93" spans="1:10" s="2" customFormat="1" ht="15">
      <c r="A93" s="43"/>
      <c r="B93" s="1"/>
      <c r="C93" s="1"/>
      <c r="D93" s="1"/>
      <c r="E93" s="43"/>
      <c r="F93" s="43"/>
      <c r="G93" s="43"/>
      <c r="J93" s="36"/>
    </row>
    <row r="94" spans="1:10" s="2" customFormat="1" ht="15">
      <c r="A94" s="43"/>
      <c r="B94" s="1"/>
      <c r="C94" s="1"/>
      <c r="D94" s="1"/>
      <c r="E94" s="43"/>
      <c r="F94" s="43"/>
      <c r="G94" s="43"/>
      <c r="J94" s="36"/>
    </row>
    <row r="95" spans="1:10" s="2" customFormat="1" ht="15">
      <c r="A95" s="43"/>
      <c r="B95" s="1"/>
      <c r="C95" s="1"/>
      <c r="D95" s="1"/>
      <c r="E95" s="43"/>
      <c r="F95" s="43"/>
      <c r="G95" s="43"/>
      <c r="J95" s="36"/>
    </row>
    <row r="96" spans="1:10" s="2" customFormat="1" ht="15">
      <c r="A96" s="43"/>
      <c r="B96" s="1"/>
      <c r="C96" s="1"/>
      <c r="D96" s="1"/>
      <c r="E96" s="43"/>
      <c r="F96" s="43"/>
      <c r="G96" s="43"/>
      <c r="J96" s="36"/>
    </row>
    <row r="97" spans="1:10" s="2" customFormat="1" ht="15">
      <c r="A97" s="43"/>
      <c r="B97" s="1"/>
      <c r="C97" s="1"/>
      <c r="D97" s="1"/>
      <c r="E97" s="43"/>
      <c r="F97" s="43"/>
      <c r="G97" s="43"/>
      <c r="J97" s="36"/>
    </row>
    <row r="98" spans="1:10" s="2" customFormat="1" ht="15">
      <c r="A98" s="43"/>
      <c r="B98" s="1"/>
      <c r="C98" s="1"/>
      <c r="D98" s="1"/>
      <c r="E98" s="43"/>
      <c r="F98" s="43"/>
      <c r="G98" s="43"/>
      <c r="J98" s="36"/>
    </row>
    <row r="99" spans="1:10" s="2" customFormat="1" ht="15">
      <c r="A99" s="43"/>
      <c r="B99" s="1"/>
      <c r="C99" s="1"/>
      <c r="D99" s="1"/>
      <c r="E99" s="43"/>
      <c r="F99" s="43"/>
      <c r="G99" s="43"/>
      <c r="J99" s="36"/>
    </row>
    <row r="100" spans="1:10" s="2" customFormat="1" ht="15">
      <c r="A100" s="43"/>
      <c r="B100" s="1"/>
      <c r="C100" s="1"/>
      <c r="D100" s="1"/>
      <c r="E100" s="43"/>
      <c r="F100" s="43"/>
      <c r="G100" s="43"/>
      <c r="J100" s="36"/>
    </row>
    <row r="101" spans="1:10" s="2" customFormat="1" ht="15">
      <c r="A101" s="43"/>
      <c r="B101" s="1"/>
      <c r="C101" s="1"/>
      <c r="D101" s="1"/>
      <c r="E101" s="43"/>
      <c r="F101" s="43"/>
      <c r="G101" s="43"/>
      <c r="J101" s="36"/>
    </row>
    <row r="102" spans="1:10" s="2" customFormat="1" ht="15">
      <c r="A102" s="43"/>
      <c r="B102" s="1"/>
      <c r="C102" s="1"/>
      <c r="D102" s="1"/>
      <c r="E102" s="43"/>
      <c r="F102" s="43"/>
      <c r="G102" s="43"/>
      <c r="J102" s="36"/>
    </row>
    <row r="103" spans="1:10" s="2" customFormat="1" ht="15">
      <c r="A103" s="43"/>
      <c r="B103" s="1"/>
      <c r="C103" s="1"/>
      <c r="D103" s="1"/>
      <c r="E103" s="43"/>
      <c r="F103" s="43"/>
      <c r="G103" s="43"/>
      <c r="J103" s="3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4"/>
  <sheetViews>
    <sheetView zoomScale="80" zoomScaleNormal="80" zoomScalePageLayoutView="0" workbookViewId="0" topLeftCell="A1">
      <pane ySplit="990" topLeftCell="A4" activePane="bottomLeft" state="split"/>
      <selection pane="topLeft" activeCell="A1" sqref="A1:IV16384"/>
      <selection pane="bottomLeft" activeCell="C35" sqref="C35"/>
    </sheetView>
  </sheetViews>
  <sheetFormatPr defaultColWidth="9.140625" defaultRowHeight="15"/>
  <cols>
    <col min="1" max="1" width="5.7109375" style="44" customWidth="1"/>
    <col min="2" max="2" width="42.00390625" style="37" customWidth="1"/>
    <col min="3" max="3" width="39.421875" style="37" customWidth="1"/>
    <col min="4" max="4" width="25.00390625" style="37" customWidth="1"/>
    <col min="5" max="5" width="23.140625" style="44" customWidth="1"/>
    <col min="6" max="7" width="17.7109375" style="44" customWidth="1"/>
    <col min="8" max="8" width="15.8515625" style="15" customWidth="1"/>
    <col min="9" max="9" width="15.8515625" style="90" customWidth="1"/>
    <col min="10" max="10" width="15.8515625" style="38" customWidth="1"/>
    <col min="11" max="11" width="19.7109375" style="15" customWidth="1"/>
    <col min="12" max="15" width="15.8515625" style="15" customWidth="1"/>
    <col min="16" max="16" width="17.57421875" style="2" customWidth="1"/>
    <col min="17" max="18" width="15.28125" style="2" customWidth="1"/>
    <col min="19" max="19" width="19.140625" style="2" customWidth="1"/>
    <col min="20" max="39" width="9.140625" style="2" customWidth="1"/>
    <col min="40" max="16384" width="9.140625" style="15" customWidth="1"/>
  </cols>
  <sheetData>
    <row r="1" spans="1:19" s="9" customFormat="1" ht="63">
      <c r="A1" s="3" t="s">
        <v>75</v>
      </c>
      <c r="B1" s="4" t="s">
        <v>32</v>
      </c>
      <c r="C1" s="4" t="s">
        <v>31</v>
      </c>
      <c r="D1" s="39" t="s">
        <v>25</v>
      </c>
      <c r="E1" s="39" t="s">
        <v>47</v>
      </c>
      <c r="F1" s="39" t="s">
        <v>83</v>
      </c>
      <c r="G1" s="4" t="s">
        <v>0</v>
      </c>
      <c r="H1" s="4" t="s">
        <v>1</v>
      </c>
      <c r="I1" s="5" t="s">
        <v>5</v>
      </c>
      <c r="J1" s="4" t="s">
        <v>6</v>
      </c>
      <c r="K1" s="6" t="s">
        <v>2</v>
      </c>
      <c r="L1" s="6" t="s">
        <v>24</v>
      </c>
      <c r="M1" s="4" t="s">
        <v>3</v>
      </c>
      <c r="N1" s="4" t="s">
        <v>4</v>
      </c>
      <c r="O1" s="39" t="s">
        <v>35</v>
      </c>
      <c r="P1" s="4" t="s">
        <v>21</v>
      </c>
      <c r="Q1" s="4" t="s">
        <v>22</v>
      </c>
      <c r="R1" s="7" t="s">
        <v>23</v>
      </c>
      <c r="S1" s="8" t="s">
        <v>20</v>
      </c>
    </row>
    <row r="2" spans="1:19" ht="39" customHeight="1">
      <c r="A2" s="47">
        <v>1</v>
      </c>
      <c r="B2" s="126" t="s">
        <v>82</v>
      </c>
      <c r="C2" s="49" t="s">
        <v>7</v>
      </c>
      <c r="D2" s="45" t="s">
        <v>26</v>
      </c>
      <c r="E2" s="56"/>
      <c r="F2" s="12"/>
      <c r="G2" s="10"/>
      <c r="H2" s="124">
        <f>'[1]Foglio1'!$Q$2+'[1]Foglio1'!$Q$3+'[1]Foglio1'!$Q$4</f>
        <v>2286880.55</v>
      </c>
      <c r="I2" s="124">
        <f>'[1]Foglio1'!$P$24</f>
        <v>247735.51</v>
      </c>
      <c r="J2" s="124">
        <f>'[1]Foglio1'!$P$42</f>
        <v>8700.339999999998</v>
      </c>
      <c r="K2" s="10">
        <v>4286484.42</v>
      </c>
      <c r="L2" s="11"/>
      <c r="M2" s="12">
        <f>54587.95+64494.88+9818.58+53629.66+45588.01+205997+38847.76+69991.82+12647.19+25354.85+43962.94+222063+478+563</f>
        <v>848024.6399999999</v>
      </c>
      <c r="N2" s="12">
        <v>529193</v>
      </c>
      <c r="O2" s="42"/>
      <c r="P2" s="97">
        <v>2948103.1</v>
      </c>
      <c r="Q2" s="97">
        <v>470332.39</v>
      </c>
      <c r="R2" s="98">
        <v>1050266.02</v>
      </c>
      <c r="S2" s="14">
        <f>SUM(G2:R2)</f>
        <v>12675719.969999999</v>
      </c>
    </row>
    <row r="3" spans="1:19" ht="15.75">
      <c r="A3" s="47">
        <v>2</v>
      </c>
      <c r="B3" s="50" t="s">
        <v>63</v>
      </c>
      <c r="C3" s="49" t="s">
        <v>8</v>
      </c>
      <c r="D3" s="45" t="s">
        <v>26</v>
      </c>
      <c r="E3" s="56"/>
      <c r="F3" s="124"/>
      <c r="G3" s="12"/>
      <c r="H3" s="124">
        <f>'[1]Foglio1'!$Q$8+'[1]Foglio1'!$Q$9</f>
        <v>16927.559999999998</v>
      </c>
      <c r="I3" s="124">
        <f>'[1]Foglio1'!$P$34</f>
        <v>1547.8600000000001</v>
      </c>
      <c r="J3" s="125"/>
      <c r="K3" s="11">
        <f>45080.5+531.06</f>
        <v>45611.56</v>
      </c>
      <c r="L3" s="11"/>
      <c r="M3" s="12">
        <f>1476+1520+521.16</f>
        <v>3517.16</v>
      </c>
      <c r="N3" s="12">
        <v>7202</v>
      </c>
      <c r="O3" s="42"/>
      <c r="P3" s="97">
        <f>(13143.21+3719.52+3719.52)*1.22</f>
        <v>25110.345</v>
      </c>
      <c r="Q3" s="97">
        <v>4543.82</v>
      </c>
      <c r="R3" s="99"/>
      <c r="S3" s="14">
        <f aca="true" t="shared" si="0" ref="S3:S13">SUM(G3:Q3)</f>
        <v>104460.305</v>
      </c>
    </row>
    <row r="4" spans="1:19" ht="31.5">
      <c r="A4" s="47">
        <v>3</v>
      </c>
      <c r="B4" s="50" t="s">
        <v>27</v>
      </c>
      <c r="C4" s="49" t="s">
        <v>17</v>
      </c>
      <c r="D4" s="45" t="s">
        <v>44</v>
      </c>
      <c r="E4" s="42" t="s">
        <v>33</v>
      </c>
      <c r="F4" s="124"/>
      <c r="G4" s="12"/>
      <c r="H4" s="124">
        <f>'[1]Foglio1'!$Q$14+'[1]Foglio1'!$Q$15</f>
        <v>23974.25</v>
      </c>
      <c r="I4" s="124">
        <f>'[1]Foglio1'!$P$26</f>
        <v>3310.27</v>
      </c>
      <c r="J4" s="125"/>
      <c r="K4" s="11">
        <v>5000</v>
      </c>
      <c r="L4" s="11">
        <v>16000</v>
      </c>
      <c r="M4" s="12">
        <v>5000</v>
      </c>
      <c r="N4" s="12">
        <v>6000</v>
      </c>
      <c r="O4" s="42"/>
      <c r="P4" s="97">
        <f>4996*12*1.22</f>
        <v>73141.44</v>
      </c>
      <c r="Q4" s="10"/>
      <c r="R4" s="99"/>
      <c r="S4" s="14">
        <f t="shared" si="0"/>
        <v>132425.96000000002</v>
      </c>
    </row>
    <row r="5" spans="1:19" ht="31.5">
      <c r="A5" s="47">
        <v>4</v>
      </c>
      <c r="B5" s="50" t="s">
        <v>60</v>
      </c>
      <c r="C5" s="49" t="s">
        <v>9</v>
      </c>
      <c r="D5" s="45" t="s">
        <v>70</v>
      </c>
      <c r="E5" s="42" t="s">
        <v>33</v>
      </c>
      <c r="F5" s="124"/>
      <c r="G5" s="12"/>
      <c r="H5" s="124"/>
      <c r="I5" s="124">
        <f>'[1]Foglio1'!$P$35</f>
        <v>2457.25</v>
      </c>
      <c r="J5" s="125"/>
      <c r="K5" s="11">
        <f>11840.5+141.65</f>
        <v>11982.15</v>
      </c>
      <c r="L5" s="11"/>
      <c r="M5" s="12">
        <f>2647.56+12104+279.84</f>
        <v>15031.4</v>
      </c>
      <c r="N5" s="12">
        <v>5218</v>
      </c>
      <c r="O5" s="42"/>
      <c r="P5" s="97">
        <f>16385.84*1.22</f>
        <v>19990.7248</v>
      </c>
      <c r="Q5" s="97">
        <v>10.35</v>
      </c>
      <c r="R5" s="99"/>
      <c r="S5" s="14">
        <f t="shared" si="0"/>
        <v>54689.8748</v>
      </c>
    </row>
    <row r="6" spans="1:19" ht="15.75">
      <c r="A6" s="47">
        <v>5</v>
      </c>
      <c r="B6" s="50" t="s">
        <v>61</v>
      </c>
      <c r="C6" s="49" t="s">
        <v>10</v>
      </c>
      <c r="D6" s="45" t="s">
        <v>44</v>
      </c>
      <c r="E6" s="42" t="s">
        <v>76</v>
      </c>
      <c r="F6" s="124">
        <v>6222</v>
      </c>
      <c r="G6" s="12">
        <v>4655.74</v>
      </c>
      <c r="H6" s="124"/>
      <c r="I6" s="124"/>
      <c r="J6" s="125"/>
      <c r="K6" s="11">
        <v>6000</v>
      </c>
      <c r="L6" s="11">
        <v>1600</v>
      </c>
      <c r="M6" s="12">
        <v>158</v>
      </c>
      <c r="N6" s="12">
        <v>4000</v>
      </c>
      <c r="O6" s="42"/>
      <c r="P6" s="97"/>
      <c r="Q6" s="10"/>
      <c r="R6" s="99"/>
      <c r="S6" s="14">
        <f t="shared" si="0"/>
        <v>16413.739999999998</v>
      </c>
    </row>
    <row r="7" spans="1:19" ht="15.75">
      <c r="A7" s="47">
        <v>6</v>
      </c>
      <c r="B7" s="50" t="s">
        <v>62</v>
      </c>
      <c r="C7" s="49" t="s">
        <v>11</v>
      </c>
      <c r="D7" s="45" t="s">
        <v>44</v>
      </c>
      <c r="E7" s="42" t="s">
        <v>76</v>
      </c>
      <c r="F7" s="124">
        <v>31169</v>
      </c>
      <c r="G7" s="12">
        <v>4779.96</v>
      </c>
      <c r="H7" s="124">
        <f>'[1]Foglio1'!$Q$5</f>
        <v>4457.629999999999</v>
      </c>
      <c r="I7" s="124"/>
      <c r="J7" s="125"/>
      <c r="K7" s="11">
        <v>26500.32</v>
      </c>
      <c r="L7" s="11">
        <v>4000</v>
      </c>
      <c r="M7" s="12">
        <f>1097+1129.08</f>
        <v>2226.08</v>
      </c>
      <c r="N7" s="12">
        <v>6208</v>
      </c>
      <c r="O7" s="42"/>
      <c r="P7" s="97">
        <f>(10765.44+30249.67)*1.22</f>
        <v>50038.434199999996</v>
      </c>
      <c r="Q7" s="97">
        <v>20.78</v>
      </c>
      <c r="R7" s="99"/>
      <c r="S7" s="14">
        <f t="shared" si="0"/>
        <v>98231.20420000001</v>
      </c>
    </row>
    <row r="8" spans="1:19" ht="15.75">
      <c r="A8" s="47">
        <v>7</v>
      </c>
      <c r="B8" s="50" t="s">
        <v>59</v>
      </c>
      <c r="C8" s="49" t="s">
        <v>64</v>
      </c>
      <c r="D8" s="45" t="s">
        <v>71</v>
      </c>
      <c r="E8" s="42" t="s">
        <v>76</v>
      </c>
      <c r="F8" s="124">
        <v>23000</v>
      </c>
      <c r="G8" s="12">
        <v>6000</v>
      </c>
      <c r="H8" s="124">
        <f>'[1]Foglio1'!$Q$13</f>
        <v>4533.91</v>
      </c>
      <c r="I8" s="124"/>
      <c r="J8" s="125"/>
      <c r="K8" s="11"/>
      <c r="L8" s="11">
        <v>2400</v>
      </c>
      <c r="M8" s="12">
        <f>1192+854</f>
        <v>2046</v>
      </c>
      <c r="N8" s="12">
        <v>3794</v>
      </c>
      <c r="O8" s="42"/>
      <c r="P8" s="97">
        <f>19745.21*1.22</f>
        <v>24089.156199999998</v>
      </c>
      <c r="Q8" s="97">
        <v>17.31</v>
      </c>
      <c r="R8" s="99"/>
      <c r="S8" s="14">
        <f t="shared" si="0"/>
        <v>42880.3762</v>
      </c>
    </row>
    <row r="9" spans="1:19" ht="15.75">
      <c r="A9" s="47">
        <v>8</v>
      </c>
      <c r="B9" s="50" t="s">
        <v>65</v>
      </c>
      <c r="C9" s="49" t="s">
        <v>12</v>
      </c>
      <c r="D9" s="45" t="s">
        <v>44</v>
      </c>
      <c r="E9" s="42" t="s">
        <v>76</v>
      </c>
      <c r="F9" s="124">
        <v>20088</v>
      </c>
      <c r="G9" s="12"/>
      <c r="H9" s="124">
        <f>'[1]Foglio1'!$Q$11</f>
        <v>12776.1</v>
      </c>
      <c r="I9" s="124"/>
      <c r="J9" s="125"/>
      <c r="K9" s="11"/>
      <c r="L9" s="11">
        <v>9608</v>
      </c>
      <c r="M9" s="12">
        <f>2738</f>
        <v>2738</v>
      </c>
      <c r="N9" s="12">
        <v>3626</v>
      </c>
      <c r="O9" s="42"/>
      <c r="P9" s="97">
        <f>21314.84*1.22</f>
        <v>26004.1048</v>
      </c>
      <c r="Q9" s="97">
        <v>6672.99</v>
      </c>
      <c r="R9" s="99"/>
      <c r="S9" s="14">
        <f t="shared" si="0"/>
        <v>61425.1948</v>
      </c>
    </row>
    <row r="10" spans="1:19" ht="15.75">
      <c r="A10" s="47">
        <v>9</v>
      </c>
      <c r="B10" s="50" t="s">
        <v>65</v>
      </c>
      <c r="C10" s="49" t="s">
        <v>13</v>
      </c>
      <c r="D10" s="45" t="s">
        <v>46</v>
      </c>
      <c r="E10" s="42" t="s">
        <v>76</v>
      </c>
      <c r="F10" s="124">
        <f>(19032*2)+500+600</f>
        <v>39164</v>
      </c>
      <c r="G10" s="12"/>
      <c r="H10" s="124">
        <f>'[1]Foglio1'!$Q$6+'[1]Foglio1'!$Q$7</f>
        <v>14362.060000000001</v>
      </c>
      <c r="I10" s="124">
        <f>'[1]Foglio1'!$P$37</f>
        <v>6183.32</v>
      </c>
      <c r="J10" s="125"/>
      <c r="K10" s="11">
        <f>12124.18+232.75</f>
        <v>12356.93</v>
      </c>
      <c r="L10" s="11">
        <f>6849+100+8140</f>
        <v>15089</v>
      </c>
      <c r="M10" s="12">
        <f>606+5126.44</f>
        <v>5732.44</v>
      </c>
      <c r="N10" s="12">
        <v>2048</v>
      </c>
      <c r="O10" s="42"/>
      <c r="P10" s="97">
        <f>20714.4*1.22</f>
        <v>25271.568000000003</v>
      </c>
      <c r="Q10" s="97">
        <v>9087.1</v>
      </c>
      <c r="R10" s="99"/>
      <c r="S10" s="14">
        <f t="shared" si="0"/>
        <v>90130.418</v>
      </c>
    </row>
    <row r="11" spans="1:19" ht="15.75">
      <c r="A11" s="47">
        <v>10</v>
      </c>
      <c r="B11" s="51" t="s">
        <v>66</v>
      </c>
      <c r="C11" s="49" t="s">
        <v>14</v>
      </c>
      <c r="D11" s="45" t="s">
        <v>45</v>
      </c>
      <c r="E11" s="42" t="s">
        <v>76</v>
      </c>
      <c r="F11" s="124">
        <v>10766</v>
      </c>
      <c r="G11" s="12"/>
      <c r="H11" s="124">
        <f>'[1]Foglio1'!$Q$12</f>
        <v>607.36</v>
      </c>
      <c r="I11" s="124"/>
      <c r="J11" s="125"/>
      <c r="K11" s="11"/>
      <c r="L11" s="11">
        <v>1714</v>
      </c>
      <c r="M11" s="12">
        <v>1120</v>
      </c>
      <c r="N11" s="12">
        <v>100</v>
      </c>
      <c r="O11" s="42"/>
      <c r="P11" s="97">
        <f>1632.96*1.22</f>
        <v>1992.2112</v>
      </c>
      <c r="Q11" s="10"/>
      <c r="R11" s="99"/>
      <c r="S11" s="14">
        <f t="shared" si="0"/>
        <v>5533.5712</v>
      </c>
    </row>
    <row r="12" spans="1:19" ht="15.75">
      <c r="A12" s="47">
        <v>11</v>
      </c>
      <c r="B12" s="50" t="s">
        <v>19</v>
      </c>
      <c r="C12" s="49" t="s">
        <v>15</v>
      </c>
      <c r="D12" s="45" t="s">
        <v>44</v>
      </c>
      <c r="E12" s="42" t="s">
        <v>76</v>
      </c>
      <c r="F12" s="124">
        <v>15182</v>
      </c>
      <c r="G12" s="12">
        <v>3400</v>
      </c>
      <c r="H12" s="124">
        <v>7000</v>
      </c>
      <c r="I12" s="124"/>
      <c r="J12" s="125"/>
      <c r="K12" s="11">
        <v>7400</v>
      </c>
      <c r="L12" s="11">
        <v>3000</v>
      </c>
      <c r="M12" s="12">
        <f>1472+96.48</f>
        <v>1568.48</v>
      </c>
      <c r="N12" s="17">
        <v>3414</v>
      </c>
      <c r="O12" s="42"/>
      <c r="P12" s="100">
        <f>19338.48*1.22</f>
        <v>23592.9456</v>
      </c>
      <c r="Q12" s="10"/>
      <c r="R12" s="99"/>
      <c r="S12" s="14">
        <f t="shared" si="0"/>
        <v>49375.4256</v>
      </c>
    </row>
    <row r="13" spans="1:19" ht="31.5" customHeight="1">
      <c r="A13" s="47">
        <v>12</v>
      </c>
      <c r="B13" s="50" t="s">
        <v>67</v>
      </c>
      <c r="C13" s="49" t="s">
        <v>72</v>
      </c>
      <c r="D13" s="45" t="s">
        <v>44</v>
      </c>
      <c r="E13" s="42" t="s">
        <v>33</v>
      </c>
      <c r="F13" s="124">
        <v>1567</v>
      </c>
      <c r="G13" s="12"/>
      <c r="H13" s="124">
        <f>'[1]Foglio1'!$Q$10</f>
        <v>5646.49</v>
      </c>
      <c r="I13" s="124">
        <f>'[1]Foglio1'!$P$25</f>
        <v>1670.27</v>
      </c>
      <c r="J13" s="125"/>
      <c r="K13" s="11">
        <f>15325.22+222.12</f>
        <v>15547.34</v>
      </c>
      <c r="L13" s="11"/>
      <c r="M13" s="12">
        <f>40475+1659.84</f>
        <v>42134.84</v>
      </c>
      <c r="N13" s="12">
        <v>5318</v>
      </c>
      <c r="O13" s="42"/>
      <c r="P13" s="97">
        <f>17922.03*1.22</f>
        <v>21864.8766</v>
      </c>
      <c r="Q13" s="10"/>
      <c r="R13" s="99"/>
      <c r="S13" s="14">
        <f t="shared" si="0"/>
        <v>92181.8166</v>
      </c>
    </row>
    <row r="14" spans="1:19" ht="15.75">
      <c r="A14" s="47">
        <v>13</v>
      </c>
      <c r="B14" s="50" t="s">
        <v>68</v>
      </c>
      <c r="C14" s="49" t="s">
        <v>69</v>
      </c>
      <c r="D14" s="45" t="s">
        <v>73</v>
      </c>
      <c r="E14" s="42" t="s">
        <v>76</v>
      </c>
      <c r="F14" s="124">
        <v>629152</v>
      </c>
      <c r="G14" s="12"/>
      <c r="H14" s="16"/>
      <c r="I14" s="87"/>
      <c r="J14" s="16"/>
      <c r="K14" s="11"/>
      <c r="L14" s="11">
        <v>250000</v>
      </c>
      <c r="M14" s="12">
        <v>7687.21</v>
      </c>
      <c r="N14" s="12">
        <v>5000</v>
      </c>
      <c r="O14" s="42"/>
      <c r="P14" s="97">
        <v>82338.12</v>
      </c>
      <c r="Q14" s="97">
        <v>2993.86</v>
      </c>
      <c r="R14" s="98">
        <v>37400.66</v>
      </c>
      <c r="S14" s="14">
        <f>SUM(G14:R14)</f>
        <v>385419.85</v>
      </c>
    </row>
    <row r="15" spans="1:19" ht="15.75">
      <c r="A15" s="47">
        <v>14</v>
      </c>
      <c r="B15" s="50" t="s">
        <v>63</v>
      </c>
      <c r="C15" s="49" t="s">
        <v>16</v>
      </c>
      <c r="D15" s="78" t="s">
        <v>74</v>
      </c>
      <c r="E15" s="46" t="s">
        <v>33</v>
      </c>
      <c r="F15" s="124"/>
      <c r="G15" s="12"/>
      <c r="H15" s="16"/>
      <c r="I15" s="87"/>
      <c r="J15" s="16"/>
      <c r="K15" s="11"/>
      <c r="L15" s="19"/>
      <c r="M15" s="12">
        <f>6412+1061.52</f>
        <v>7473.52</v>
      </c>
      <c r="N15" s="12">
        <v>6952</v>
      </c>
      <c r="O15" s="46"/>
      <c r="P15" s="97">
        <f>24494.4*1.22</f>
        <v>29883.168</v>
      </c>
      <c r="Q15" s="97">
        <v>28.55</v>
      </c>
      <c r="R15" s="10"/>
      <c r="S15" s="79">
        <f>SUM(G15:Q15)</f>
        <v>44337.238000000005</v>
      </c>
    </row>
    <row r="16" spans="1:19" ht="15.75">
      <c r="A16" s="47"/>
      <c r="B16" s="50" t="s">
        <v>92</v>
      </c>
      <c r="C16" s="49" t="s">
        <v>93</v>
      </c>
      <c r="D16" s="78" t="s">
        <v>26</v>
      </c>
      <c r="E16" s="42"/>
      <c r="F16" s="124"/>
      <c r="G16" s="12"/>
      <c r="H16" s="16"/>
      <c r="I16" s="87"/>
      <c r="J16" s="16"/>
      <c r="K16" s="11"/>
      <c r="L16" s="19"/>
      <c r="M16" s="12"/>
      <c r="N16" s="12"/>
      <c r="O16" s="46"/>
      <c r="P16" s="97"/>
      <c r="Q16" s="97"/>
      <c r="R16" s="10"/>
      <c r="S16" s="79"/>
    </row>
    <row r="17" spans="1:19" ht="15.75">
      <c r="A17" s="91">
        <v>15</v>
      </c>
      <c r="B17" s="92" t="s">
        <v>78</v>
      </c>
      <c r="C17" s="93" t="s">
        <v>7</v>
      </c>
      <c r="D17" s="94" t="s">
        <v>26</v>
      </c>
      <c r="E17" s="95" t="s">
        <v>81</v>
      </c>
      <c r="F17" s="96">
        <v>40550</v>
      </c>
      <c r="G17" s="12"/>
      <c r="H17" s="16"/>
      <c r="I17" s="87"/>
      <c r="J17" s="16"/>
      <c r="K17" s="11"/>
      <c r="L17" s="19"/>
      <c r="M17" s="12"/>
      <c r="N17" s="12"/>
      <c r="O17" s="46"/>
      <c r="P17" s="97">
        <v>0</v>
      </c>
      <c r="Q17" s="97">
        <v>0</v>
      </c>
      <c r="R17" s="97">
        <v>0</v>
      </c>
      <c r="S17" s="101">
        <f>SUM(G17:Q17)</f>
        <v>0</v>
      </c>
    </row>
    <row r="18" spans="1:19" ht="15.75">
      <c r="A18" s="91">
        <v>16</v>
      </c>
      <c r="B18" s="92" t="s">
        <v>84</v>
      </c>
      <c r="C18" s="93" t="s">
        <v>7</v>
      </c>
      <c r="D18" s="94" t="s">
        <v>26</v>
      </c>
      <c r="E18" s="95" t="s">
        <v>81</v>
      </c>
      <c r="F18" s="96">
        <v>0</v>
      </c>
      <c r="G18" s="12"/>
      <c r="H18" s="16"/>
      <c r="I18" s="87"/>
      <c r="J18" s="16"/>
      <c r="K18" s="11"/>
      <c r="L18" s="19"/>
      <c r="M18" s="12"/>
      <c r="N18" s="12"/>
      <c r="O18" s="46"/>
      <c r="P18" s="97">
        <v>0</v>
      </c>
      <c r="Q18" s="97">
        <v>0</v>
      </c>
      <c r="R18" s="97">
        <v>0</v>
      </c>
      <c r="S18" s="101">
        <f>SUM(G18:Q18)</f>
        <v>0</v>
      </c>
    </row>
    <row r="19" spans="1:19" ht="32.25" thickBot="1">
      <c r="A19" s="53"/>
      <c r="B19" s="54" t="s">
        <v>94</v>
      </c>
      <c r="C19" s="80"/>
      <c r="D19" s="81"/>
      <c r="E19" s="82"/>
      <c r="F19" s="82"/>
      <c r="G19" s="31"/>
      <c r="H19" s="83"/>
      <c r="I19" s="88"/>
      <c r="J19" s="83"/>
      <c r="K19" s="29"/>
      <c r="L19" s="30"/>
      <c r="M19" s="31"/>
      <c r="N19" s="31"/>
      <c r="O19" s="82"/>
      <c r="P19" s="31"/>
      <c r="Q19" s="31"/>
      <c r="R19" s="31"/>
      <c r="S19" s="85"/>
    </row>
    <row r="20" spans="1:19" ht="17.25" customHeight="1">
      <c r="A20" s="86">
        <v>17</v>
      </c>
      <c r="B20" s="75" t="s">
        <v>29</v>
      </c>
      <c r="C20" s="57" t="s">
        <v>30</v>
      </c>
      <c r="D20" s="58" t="s">
        <v>26</v>
      </c>
      <c r="E20" s="76"/>
      <c r="F20" s="59"/>
      <c r="G20" s="77"/>
      <c r="H20" s="61"/>
      <c r="I20" s="60"/>
      <c r="J20" s="61"/>
      <c r="K20" s="77"/>
      <c r="L20" s="61"/>
      <c r="M20" s="60"/>
      <c r="N20" s="60"/>
      <c r="O20" s="59"/>
      <c r="P20" s="102">
        <v>3370113.08</v>
      </c>
      <c r="Q20" s="102">
        <v>534126</v>
      </c>
      <c r="R20" s="103">
        <v>419986</v>
      </c>
      <c r="S20" s="14">
        <f aca="true" t="shared" si="1" ref="S20:S36">SUM(G20:R20)</f>
        <v>4324225.08</v>
      </c>
    </row>
    <row r="21" spans="1:19" ht="15" customHeight="1">
      <c r="A21" s="46">
        <v>18</v>
      </c>
      <c r="B21" s="64" t="s">
        <v>19</v>
      </c>
      <c r="C21" s="65" t="s">
        <v>36</v>
      </c>
      <c r="D21" s="66" t="s">
        <v>44</v>
      </c>
      <c r="E21" s="67" t="s">
        <v>86</v>
      </c>
      <c r="F21" s="67"/>
      <c r="G21" s="68"/>
      <c r="H21" s="69"/>
      <c r="I21" s="89"/>
      <c r="J21" s="69"/>
      <c r="K21" s="71"/>
      <c r="L21" s="72"/>
      <c r="M21" s="68"/>
      <c r="N21" s="68"/>
      <c r="O21" s="67"/>
      <c r="P21" s="104">
        <v>164000</v>
      </c>
      <c r="Q21" s="104">
        <v>20000</v>
      </c>
      <c r="R21" s="73"/>
      <c r="S21" s="14">
        <f t="shared" si="1"/>
        <v>184000</v>
      </c>
    </row>
    <row r="22" spans="1:19" ht="15" customHeight="1">
      <c r="A22" s="46">
        <v>19</v>
      </c>
      <c r="B22" s="50" t="s">
        <v>55</v>
      </c>
      <c r="C22" s="49" t="s">
        <v>37</v>
      </c>
      <c r="D22" s="45" t="s">
        <v>44</v>
      </c>
      <c r="E22" s="42" t="s">
        <v>76</v>
      </c>
      <c r="F22" s="42"/>
      <c r="G22" s="12"/>
      <c r="H22" s="16"/>
      <c r="I22" s="87"/>
      <c r="J22" s="16"/>
      <c r="K22" s="11"/>
      <c r="L22" s="19"/>
      <c r="M22" s="12"/>
      <c r="N22" s="12"/>
      <c r="O22" s="42"/>
      <c r="P22" s="105"/>
      <c r="Q22" s="105"/>
      <c r="R22" s="13"/>
      <c r="S22" s="14">
        <f t="shared" si="1"/>
        <v>0</v>
      </c>
    </row>
    <row r="23" spans="1:19" ht="15" customHeight="1">
      <c r="A23" s="46">
        <v>20</v>
      </c>
      <c r="B23" s="50" t="s">
        <v>55</v>
      </c>
      <c r="C23" s="128" t="s">
        <v>38</v>
      </c>
      <c r="D23" s="45" t="s">
        <v>44</v>
      </c>
      <c r="E23" s="42" t="s">
        <v>86</v>
      </c>
      <c r="F23" s="42"/>
      <c r="G23" s="12"/>
      <c r="H23" s="16"/>
      <c r="I23" s="87"/>
      <c r="J23" s="16"/>
      <c r="K23" s="11"/>
      <c r="L23" s="19"/>
      <c r="M23" s="12"/>
      <c r="N23" s="12"/>
      <c r="O23" s="42"/>
      <c r="P23" s="105"/>
      <c r="Q23" s="105"/>
      <c r="R23" s="13"/>
      <c r="S23" s="14">
        <f t="shared" si="1"/>
        <v>0</v>
      </c>
    </row>
    <row r="24" spans="1:19" ht="15" customHeight="1">
      <c r="A24" s="46">
        <v>21</v>
      </c>
      <c r="B24" s="50" t="s">
        <v>19</v>
      </c>
      <c r="C24" s="49" t="s">
        <v>39</v>
      </c>
      <c r="D24" s="45" t="s">
        <v>45</v>
      </c>
      <c r="E24" s="42" t="s">
        <v>76</v>
      </c>
      <c r="F24" s="42"/>
      <c r="G24" s="12"/>
      <c r="H24" s="16"/>
      <c r="I24" s="87"/>
      <c r="J24" s="16"/>
      <c r="K24" s="11"/>
      <c r="L24" s="19"/>
      <c r="M24" s="12"/>
      <c r="N24" s="12"/>
      <c r="O24" s="42"/>
      <c r="P24" s="105"/>
      <c r="Q24" s="105"/>
      <c r="R24" s="13"/>
      <c r="S24" s="14">
        <f t="shared" si="1"/>
        <v>0</v>
      </c>
    </row>
    <row r="25" spans="1:19" ht="15" customHeight="1">
      <c r="A25" s="46">
        <v>22</v>
      </c>
      <c r="B25" s="50" t="s">
        <v>56</v>
      </c>
      <c r="C25" s="49" t="s">
        <v>40</v>
      </c>
      <c r="D25" s="45" t="s">
        <v>45</v>
      </c>
      <c r="E25" s="42" t="s">
        <v>76</v>
      </c>
      <c r="F25" s="42"/>
      <c r="G25" s="12"/>
      <c r="H25" s="16"/>
      <c r="I25" s="87"/>
      <c r="J25" s="16"/>
      <c r="K25" s="11"/>
      <c r="L25" s="19"/>
      <c r="M25" s="12"/>
      <c r="N25" s="12"/>
      <c r="O25" s="42"/>
      <c r="P25" s="105"/>
      <c r="Q25" s="105"/>
      <c r="R25" s="13"/>
      <c r="S25" s="14">
        <f t="shared" si="1"/>
        <v>0</v>
      </c>
    </row>
    <row r="26" spans="1:19" ht="15" customHeight="1">
      <c r="A26" s="46">
        <v>23</v>
      </c>
      <c r="B26" s="50" t="s">
        <v>57</v>
      </c>
      <c r="C26" s="49" t="s">
        <v>41</v>
      </c>
      <c r="D26" s="45" t="s">
        <v>46</v>
      </c>
      <c r="E26" s="42" t="s">
        <v>76</v>
      </c>
      <c r="F26" s="42"/>
      <c r="G26" s="12"/>
      <c r="H26" s="16"/>
      <c r="I26" s="87"/>
      <c r="J26" s="16"/>
      <c r="K26" s="11"/>
      <c r="L26" s="19"/>
      <c r="M26" s="12"/>
      <c r="N26" s="12"/>
      <c r="O26" s="42"/>
      <c r="P26" s="105"/>
      <c r="Q26" s="105"/>
      <c r="R26" s="13"/>
      <c r="S26" s="14">
        <f t="shared" si="1"/>
        <v>0</v>
      </c>
    </row>
    <row r="27" spans="1:19" ht="15" customHeight="1">
      <c r="A27" s="46">
        <v>24</v>
      </c>
      <c r="B27" s="50" t="s">
        <v>57</v>
      </c>
      <c r="C27" s="49" t="s">
        <v>42</v>
      </c>
      <c r="D27" s="45" t="s">
        <v>46</v>
      </c>
      <c r="E27" s="42" t="s">
        <v>76</v>
      </c>
      <c r="F27" s="42"/>
      <c r="G27" s="12"/>
      <c r="H27" s="16"/>
      <c r="I27" s="87"/>
      <c r="J27" s="16"/>
      <c r="K27" s="11"/>
      <c r="L27" s="19"/>
      <c r="M27" s="12"/>
      <c r="N27" s="12"/>
      <c r="O27" s="42"/>
      <c r="P27" s="105"/>
      <c r="Q27" s="105"/>
      <c r="R27" s="13"/>
      <c r="S27" s="14">
        <f t="shared" si="1"/>
        <v>0</v>
      </c>
    </row>
    <row r="28" spans="1:19" ht="15" customHeight="1">
      <c r="A28" s="46">
        <v>25</v>
      </c>
      <c r="B28" s="51" t="s">
        <v>59</v>
      </c>
      <c r="C28" s="49" t="s">
        <v>43</v>
      </c>
      <c r="D28" s="45" t="s">
        <v>45</v>
      </c>
      <c r="E28" s="42" t="s">
        <v>76</v>
      </c>
      <c r="F28" s="42"/>
      <c r="G28" s="12"/>
      <c r="H28" s="16"/>
      <c r="I28" s="87"/>
      <c r="J28" s="16"/>
      <c r="K28" s="11"/>
      <c r="L28" s="19"/>
      <c r="M28" s="12"/>
      <c r="N28" s="12"/>
      <c r="O28" s="42"/>
      <c r="P28" s="105"/>
      <c r="Q28" s="105"/>
      <c r="R28" s="13"/>
      <c r="S28" s="14">
        <f t="shared" si="1"/>
        <v>0</v>
      </c>
    </row>
    <row r="29" spans="1:19" ht="30">
      <c r="A29" s="46">
        <v>26</v>
      </c>
      <c r="B29" s="50" t="s">
        <v>58</v>
      </c>
      <c r="C29" s="49" t="s">
        <v>95</v>
      </c>
      <c r="D29" s="45" t="s">
        <v>48</v>
      </c>
      <c r="E29" s="42" t="s">
        <v>33</v>
      </c>
      <c r="F29" s="42"/>
      <c r="G29" s="12"/>
      <c r="H29" s="16"/>
      <c r="I29" s="87"/>
      <c r="J29" s="16"/>
      <c r="K29" s="11"/>
      <c r="L29" s="19"/>
      <c r="M29" s="12"/>
      <c r="N29" s="12"/>
      <c r="O29" s="42"/>
      <c r="P29" s="105"/>
      <c r="Q29" s="105"/>
      <c r="R29" s="13"/>
      <c r="S29" s="14">
        <f t="shared" si="1"/>
        <v>0</v>
      </c>
    </row>
    <row r="30" spans="1:19" ht="30">
      <c r="A30" s="46">
        <v>27</v>
      </c>
      <c r="B30" s="50" t="s">
        <v>58</v>
      </c>
      <c r="C30" s="49" t="s">
        <v>96</v>
      </c>
      <c r="D30" s="45" t="s">
        <v>48</v>
      </c>
      <c r="E30" s="42" t="s">
        <v>33</v>
      </c>
      <c r="F30" s="42"/>
      <c r="G30" s="20"/>
      <c r="H30" s="16"/>
      <c r="I30" s="87"/>
      <c r="J30" s="16"/>
      <c r="K30" s="11"/>
      <c r="L30" s="19"/>
      <c r="M30" s="12"/>
      <c r="N30" s="21"/>
      <c r="O30" s="42"/>
      <c r="P30" s="105"/>
      <c r="Q30" s="105"/>
      <c r="R30" s="13"/>
      <c r="S30" s="14">
        <f t="shared" si="1"/>
        <v>0</v>
      </c>
    </row>
    <row r="31" spans="1:19" ht="15" customHeight="1">
      <c r="A31" s="46">
        <v>28</v>
      </c>
      <c r="B31" s="50" t="s">
        <v>19</v>
      </c>
      <c r="C31" s="49" t="s">
        <v>52</v>
      </c>
      <c r="D31" s="45" t="s">
        <v>51</v>
      </c>
      <c r="E31" s="42" t="s">
        <v>33</v>
      </c>
      <c r="F31" s="42"/>
      <c r="G31" s="20"/>
      <c r="H31" s="16"/>
      <c r="I31" s="87"/>
      <c r="J31" s="16"/>
      <c r="K31" s="11"/>
      <c r="L31" s="19"/>
      <c r="M31" s="12"/>
      <c r="N31" s="21"/>
      <c r="O31" s="42"/>
      <c r="P31" s="105"/>
      <c r="Q31" s="105"/>
      <c r="R31" s="13"/>
      <c r="S31" s="14">
        <f t="shared" si="1"/>
        <v>0</v>
      </c>
    </row>
    <row r="32" spans="1:19" ht="15" customHeight="1">
      <c r="A32" s="46">
        <v>29</v>
      </c>
      <c r="B32" s="50" t="s">
        <v>59</v>
      </c>
      <c r="C32" s="49" t="s">
        <v>54</v>
      </c>
      <c r="D32" s="45" t="s">
        <v>53</v>
      </c>
      <c r="E32" s="42" t="s">
        <v>33</v>
      </c>
      <c r="F32" s="42"/>
      <c r="G32" s="20"/>
      <c r="H32" s="16"/>
      <c r="I32" s="87"/>
      <c r="J32" s="16"/>
      <c r="K32" s="11"/>
      <c r="L32" s="19"/>
      <c r="M32" s="12"/>
      <c r="N32" s="21"/>
      <c r="O32" s="42"/>
      <c r="P32" s="106"/>
      <c r="Q32" s="106"/>
      <c r="R32" s="13"/>
      <c r="S32" s="14">
        <f t="shared" si="1"/>
        <v>0</v>
      </c>
    </row>
    <row r="33" spans="1:19" ht="15" customHeight="1">
      <c r="A33" s="46">
        <v>30</v>
      </c>
      <c r="B33" s="50" t="s">
        <v>78</v>
      </c>
      <c r="C33" s="49" t="s">
        <v>30</v>
      </c>
      <c r="D33" s="45" t="s">
        <v>26</v>
      </c>
      <c r="E33" s="45" t="s">
        <v>81</v>
      </c>
      <c r="F33" s="107">
        <v>402600</v>
      </c>
      <c r="G33" s="20"/>
      <c r="H33" s="22"/>
      <c r="I33" s="87"/>
      <c r="J33" s="22"/>
      <c r="K33" s="11"/>
      <c r="L33" s="19"/>
      <c r="M33" s="12"/>
      <c r="N33" s="21"/>
      <c r="O33" s="40"/>
      <c r="P33" s="97">
        <v>0</v>
      </c>
      <c r="Q33" s="97">
        <v>0</v>
      </c>
      <c r="R33" s="97">
        <v>0</v>
      </c>
      <c r="S33" s="14">
        <f t="shared" si="1"/>
        <v>0</v>
      </c>
    </row>
    <row r="34" spans="1:19" ht="15" customHeight="1">
      <c r="A34" s="46">
        <v>31</v>
      </c>
      <c r="B34" s="50" t="s">
        <v>80</v>
      </c>
      <c r="C34" s="49" t="s">
        <v>30</v>
      </c>
      <c r="D34" s="45" t="s">
        <v>26</v>
      </c>
      <c r="E34" s="45" t="s">
        <v>81</v>
      </c>
      <c r="F34" s="107">
        <v>4900</v>
      </c>
      <c r="G34" s="20"/>
      <c r="H34" s="22"/>
      <c r="I34" s="87"/>
      <c r="J34" s="22"/>
      <c r="K34" s="11"/>
      <c r="L34" s="19"/>
      <c r="M34" s="12"/>
      <c r="N34" s="21"/>
      <c r="O34" s="40"/>
      <c r="P34" s="97">
        <v>0</v>
      </c>
      <c r="Q34" s="97">
        <v>0</v>
      </c>
      <c r="R34" s="97">
        <v>0</v>
      </c>
      <c r="S34" s="14">
        <f t="shared" si="1"/>
        <v>0</v>
      </c>
    </row>
    <row r="35" spans="1:19" ht="37.5" customHeight="1">
      <c r="A35" s="46">
        <v>32</v>
      </c>
      <c r="B35" s="50" t="s">
        <v>79</v>
      </c>
      <c r="C35" s="52"/>
      <c r="D35" s="45"/>
      <c r="E35" s="45" t="s">
        <v>81</v>
      </c>
      <c r="F35" s="107">
        <v>65880</v>
      </c>
      <c r="G35" s="20"/>
      <c r="H35" s="22"/>
      <c r="I35" s="87"/>
      <c r="J35" s="22"/>
      <c r="K35" s="11"/>
      <c r="L35" s="19"/>
      <c r="M35" s="12"/>
      <c r="N35" s="21"/>
      <c r="O35" s="40"/>
      <c r="P35" s="97">
        <v>0</v>
      </c>
      <c r="Q35" s="97">
        <v>0</v>
      </c>
      <c r="R35" s="97">
        <v>0</v>
      </c>
      <c r="S35" s="14">
        <f t="shared" si="1"/>
        <v>0</v>
      </c>
    </row>
    <row r="36" spans="1:19" ht="15.75" customHeight="1" thickBot="1">
      <c r="A36" s="53">
        <v>33</v>
      </c>
      <c r="B36" s="54" t="s">
        <v>85</v>
      </c>
      <c r="C36" s="49" t="s">
        <v>30</v>
      </c>
      <c r="D36" s="109" t="s">
        <v>26</v>
      </c>
      <c r="E36" s="45" t="s">
        <v>81</v>
      </c>
      <c r="F36" s="108">
        <v>39750</v>
      </c>
      <c r="G36" s="26"/>
      <c r="H36" s="27"/>
      <c r="I36" s="88"/>
      <c r="J36" s="27"/>
      <c r="K36" s="29"/>
      <c r="L36" s="30"/>
      <c r="M36" s="31"/>
      <c r="N36" s="32"/>
      <c r="O36" s="41"/>
      <c r="P36" s="97">
        <v>0</v>
      </c>
      <c r="Q36" s="97">
        <v>0</v>
      </c>
      <c r="R36" s="97">
        <v>0</v>
      </c>
      <c r="S36" s="14">
        <f t="shared" si="1"/>
        <v>0</v>
      </c>
    </row>
    <row r="37" spans="1:31" ht="72.75" customHeight="1" thickBot="1">
      <c r="A37" s="110">
        <v>33</v>
      </c>
      <c r="B37" s="111" t="s">
        <v>87</v>
      </c>
      <c r="C37" s="112" t="s">
        <v>88</v>
      </c>
      <c r="D37" s="113" t="s">
        <v>89</v>
      </c>
      <c r="E37" s="113" t="s">
        <v>90</v>
      </c>
      <c r="F37" s="114"/>
      <c r="G37" s="115"/>
      <c r="H37" s="116"/>
      <c r="I37" s="117"/>
      <c r="J37" s="116"/>
      <c r="K37" s="118"/>
      <c r="L37" s="118">
        <v>2487.73</v>
      </c>
      <c r="M37" s="115"/>
      <c r="N37" s="118"/>
      <c r="O37" s="119"/>
      <c r="P37" s="118"/>
      <c r="Q37" s="120"/>
      <c r="R37" s="121"/>
      <c r="S37" s="122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</row>
    <row r="38" spans="1:10" s="2" customFormat="1" ht="15" customHeight="1">
      <c r="A38" s="43"/>
      <c r="B38" s="1"/>
      <c r="C38" s="1"/>
      <c r="D38" s="1"/>
      <c r="E38" s="43"/>
      <c r="F38" s="43"/>
      <c r="G38" s="43"/>
      <c r="I38" s="90"/>
      <c r="J38" s="36"/>
    </row>
    <row r="39" spans="1:10" s="2" customFormat="1" ht="15" customHeight="1">
      <c r="A39" s="43"/>
      <c r="B39" s="1"/>
      <c r="C39" s="1"/>
      <c r="D39" s="1"/>
      <c r="E39" s="43"/>
      <c r="F39" s="43"/>
      <c r="G39" s="43"/>
      <c r="I39" s="90"/>
      <c r="J39" s="36"/>
    </row>
    <row r="40" spans="1:10" s="2" customFormat="1" ht="15" customHeight="1">
      <c r="A40" s="43"/>
      <c r="B40" s="127" t="s">
        <v>91</v>
      </c>
      <c r="C40" s="1"/>
      <c r="D40" s="1"/>
      <c r="E40" s="43"/>
      <c r="F40" s="43"/>
      <c r="G40" s="43"/>
      <c r="I40" s="90"/>
      <c r="J40" s="36"/>
    </row>
    <row r="41" spans="1:10" s="2" customFormat="1" ht="15" customHeight="1">
      <c r="A41" s="43"/>
      <c r="B41" s="1"/>
      <c r="C41" s="1"/>
      <c r="D41" s="1"/>
      <c r="E41" s="43"/>
      <c r="F41" s="43"/>
      <c r="G41" s="43"/>
      <c r="I41" s="90"/>
      <c r="J41" s="36"/>
    </row>
    <row r="42" spans="1:10" s="2" customFormat="1" ht="15" customHeight="1">
      <c r="A42" s="43"/>
      <c r="B42" s="1"/>
      <c r="C42" s="1"/>
      <c r="D42" s="1"/>
      <c r="E42" s="43"/>
      <c r="F42" s="43"/>
      <c r="G42" s="43"/>
      <c r="I42" s="90"/>
      <c r="J42" s="36"/>
    </row>
    <row r="43" spans="1:10" s="2" customFormat="1" ht="15" customHeight="1">
      <c r="A43" s="43"/>
      <c r="B43" s="1"/>
      <c r="C43" s="1"/>
      <c r="D43" s="1"/>
      <c r="E43" s="43"/>
      <c r="F43" s="43"/>
      <c r="G43" s="43"/>
      <c r="I43" s="90"/>
      <c r="J43" s="36"/>
    </row>
    <row r="44" spans="1:10" s="2" customFormat="1" ht="15" customHeight="1">
      <c r="A44" s="43"/>
      <c r="B44" s="1"/>
      <c r="C44" s="1"/>
      <c r="D44" s="1"/>
      <c r="E44" s="43"/>
      <c r="F44" s="43"/>
      <c r="G44" s="43"/>
      <c r="I44" s="90"/>
      <c r="J44" s="36"/>
    </row>
    <row r="45" spans="1:10" s="2" customFormat="1" ht="15" customHeight="1">
      <c r="A45" s="43"/>
      <c r="B45" s="1"/>
      <c r="C45" s="1"/>
      <c r="D45" s="1"/>
      <c r="E45" s="43"/>
      <c r="F45" s="43"/>
      <c r="G45" s="43"/>
      <c r="I45" s="90"/>
      <c r="J45" s="36"/>
    </row>
    <row r="46" spans="1:10" s="2" customFormat="1" ht="15" customHeight="1">
      <c r="A46" s="43"/>
      <c r="B46" s="1"/>
      <c r="C46" s="1"/>
      <c r="D46" s="1"/>
      <c r="E46" s="43"/>
      <c r="F46" s="43"/>
      <c r="G46" s="43"/>
      <c r="I46" s="90"/>
      <c r="J46" s="36"/>
    </row>
    <row r="47" spans="1:10" s="2" customFormat="1" ht="15" customHeight="1">
      <c r="A47" s="43"/>
      <c r="B47" s="1"/>
      <c r="C47" s="1"/>
      <c r="D47" s="1"/>
      <c r="E47" s="43"/>
      <c r="F47" s="43"/>
      <c r="G47" s="43"/>
      <c r="I47" s="90"/>
      <c r="J47" s="36"/>
    </row>
    <row r="48" spans="1:10" s="2" customFormat="1" ht="15" customHeight="1">
      <c r="A48" s="43"/>
      <c r="B48" s="1"/>
      <c r="C48" s="1"/>
      <c r="D48" s="1"/>
      <c r="E48" s="43"/>
      <c r="F48" s="43"/>
      <c r="G48" s="43"/>
      <c r="I48" s="90"/>
      <c r="J48" s="36"/>
    </row>
    <row r="49" spans="1:10" s="2" customFormat="1" ht="15" customHeight="1">
      <c r="A49" s="43"/>
      <c r="B49" s="1"/>
      <c r="C49" s="1"/>
      <c r="D49" s="1"/>
      <c r="E49" s="43"/>
      <c r="F49" s="43"/>
      <c r="G49" s="43"/>
      <c r="I49" s="90"/>
      <c r="J49" s="36"/>
    </row>
    <row r="50" spans="1:10" s="2" customFormat="1" ht="15" customHeight="1">
      <c r="A50" s="43"/>
      <c r="B50" s="1"/>
      <c r="C50" s="1"/>
      <c r="D50" s="1"/>
      <c r="E50" s="43"/>
      <c r="F50" s="43"/>
      <c r="G50" s="43"/>
      <c r="I50" s="90"/>
      <c r="J50" s="36"/>
    </row>
    <row r="51" spans="1:10" s="2" customFormat="1" ht="15" customHeight="1">
      <c r="A51" s="43"/>
      <c r="B51" s="1"/>
      <c r="C51" s="1"/>
      <c r="D51" s="1"/>
      <c r="E51" s="43"/>
      <c r="F51" s="43"/>
      <c r="G51" s="43"/>
      <c r="I51" s="90"/>
      <c r="J51" s="36"/>
    </row>
    <row r="52" spans="1:10" s="2" customFormat="1" ht="15" customHeight="1">
      <c r="A52" s="43"/>
      <c r="B52" s="1"/>
      <c r="C52" s="1"/>
      <c r="D52" s="1"/>
      <c r="E52" s="43"/>
      <c r="F52" s="43"/>
      <c r="G52" s="43"/>
      <c r="I52" s="90"/>
      <c r="J52" s="36"/>
    </row>
    <row r="53" spans="1:10" s="2" customFormat="1" ht="15" customHeight="1">
      <c r="A53" s="43"/>
      <c r="B53" s="1"/>
      <c r="C53" s="1"/>
      <c r="D53" s="1"/>
      <c r="E53" s="43"/>
      <c r="F53" s="43"/>
      <c r="G53" s="43"/>
      <c r="I53" s="90"/>
      <c r="J53" s="36"/>
    </row>
    <row r="54" spans="1:10" s="2" customFormat="1" ht="15" customHeight="1">
      <c r="A54" s="43"/>
      <c r="B54" s="1"/>
      <c r="C54" s="1"/>
      <c r="D54" s="1"/>
      <c r="E54" s="43"/>
      <c r="F54" s="43"/>
      <c r="G54" s="43"/>
      <c r="I54" s="90"/>
      <c r="J54" s="36"/>
    </row>
    <row r="55" spans="1:10" s="2" customFormat="1" ht="15" customHeight="1">
      <c r="A55" s="43"/>
      <c r="B55" s="1"/>
      <c r="C55" s="1"/>
      <c r="D55" s="1"/>
      <c r="E55" s="43"/>
      <c r="F55" s="43"/>
      <c r="G55" s="43"/>
      <c r="I55" s="90"/>
      <c r="J55" s="36"/>
    </row>
    <row r="56" spans="1:10" s="2" customFormat="1" ht="15" customHeight="1">
      <c r="A56" s="43"/>
      <c r="B56" s="1"/>
      <c r="C56" s="1"/>
      <c r="D56" s="1"/>
      <c r="E56" s="43"/>
      <c r="F56" s="43"/>
      <c r="G56" s="43"/>
      <c r="I56" s="90"/>
      <c r="J56" s="36"/>
    </row>
    <row r="57" spans="1:10" s="2" customFormat="1" ht="15" customHeight="1">
      <c r="A57" s="43"/>
      <c r="B57" s="1"/>
      <c r="C57" s="1"/>
      <c r="D57" s="1"/>
      <c r="E57" s="43"/>
      <c r="F57" s="43"/>
      <c r="G57" s="43"/>
      <c r="I57" s="90"/>
      <c r="J57" s="36"/>
    </row>
    <row r="58" spans="1:10" s="2" customFormat="1" ht="15" customHeight="1">
      <c r="A58" s="43"/>
      <c r="B58" s="1"/>
      <c r="C58" s="1"/>
      <c r="D58" s="1"/>
      <c r="E58" s="43"/>
      <c r="F58" s="43"/>
      <c r="G58" s="43"/>
      <c r="I58" s="90"/>
      <c r="J58" s="36"/>
    </row>
    <row r="59" spans="1:10" s="2" customFormat="1" ht="15" customHeight="1">
      <c r="A59" s="43"/>
      <c r="B59" s="1"/>
      <c r="C59" s="1"/>
      <c r="D59" s="1"/>
      <c r="E59" s="43"/>
      <c r="F59" s="43"/>
      <c r="G59" s="43"/>
      <c r="I59" s="90"/>
      <c r="J59" s="36"/>
    </row>
    <row r="60" spans="1:10" s="2" customFormat="1" ht="15" customHeight="1">
      <c r="A60" s="43"/>
      <c r="B60" s="1"/>
      <c r="C60" s="1"/>
      <c r="D60" s="1"/>
      <c r="E60" s="43"/>
      <c r="F60" s="43"/>
      <c r="G60" s="43"/>
      <c r="I60" s="90"/>
      <c r="J60" s="36"/>
    </row>
    <row r="61" spans="1:10" s="2" customFormat="1" ht="15">
      <c r="A61" s="43"/>
      <c r="B61" s="1"/>
      <c r="C61" s="1"/>
      <c r="D61" s="1"/>
      <c r="E61" s="43"/>
      <c r="F61" s="43"/>
      <c r="G61" s="43"/>
      <c r="I61" s="90"/>
      <c r="J61" s="36"/>
    </row>
    <row r="62" spans="1:10" s="2" customFormat="1" ht="15" customHeight="1">
      <c r="A62" s="43"/>
      <c r="B62" s="1"/>
      <c r="C62" s="1"/>
      <c r="D62" s="1"/>
      <c r="E62" s="43"/>
      <c r="F62" s="43"/>
      <c r="G62" s="43"/>
      <c r="I62" s="90"/>
      <c r="J62" s="36"/>
    </row>
    <row r="63" spans="1:10" s="2" customFormat="1" ht="15" customHeight="1">
      <c r="A63" s="43"/>
      <c r="B63" s="1"/>
      <c r="C63" s="1"/>
      <c r="D63" s="1"/>
      <c r="E63" s="43"/>
      <c r="F63" s="43"/>
      <c r="G63" s="43"/>
      <c r="I63" s="90"/>
      <c r="J63" s="36"/>
    </row>
    <row r="64" spans="1:10" s="2" customFormat="1" ht="15" customHeight="1">
      <c r="A64" s="43"/>
      <c r="B64" s="1"/>
      <c r="C64" s="1"/>
      <c r="D64" s="1"/>
      <c r="E64" s="43"/>
      <c r="F64" s="43"/>
      <c r="G64" s="43"/>
      <c r="I64" s="90"/>
      <c r="J64" s="36"/>
    </row>
    <row r="65" spans="1:10" s="2" customFormat="1" ht="15" customHeight="1">
      <c r="A65" s="43"/>
      <c r="B65" s="1"/>
      <c r="C65" s="1"/>
      <c r="D65" s="1"/>
      <c r="E65" s="43"/>
      <c r="F65" s="43"/>
      <c r="G65" s="43"/>
      <c r="I65" s="90"/>
      <c r="J65" s="36"/>
    </row>
    <row r="66" spans="1:10" s="2" customFormat="1" ht="15" customHeight="1">
      <c r="A66" s="43"/>
      <c r="B66" s="1"/>
      <c r="C66" s="1"/>
      <c r="D66" s="1"/>
      <c r="E66" s="43"/>
      <c r="F66" s="43"/>
      <c r="G66" s="43"/>
      <c r="I66" s="90"/>
      <c r="J66" s="36"/>
    </row>
    <row r="67" spans="1:10" s="2" customFormat="1" ht="15" customHeight="1">
      <c r="A67" s="43"/>
      <c r="B67" s="1"/>
      <c r="C67" s="1"/>
      <c r="D67" s="1"/>
      <c r="E67" s="43"/>
      <c r="F67" s="43"/>
      <c r="G67" s="43"/>
      <c r="I67" s="90"/>
      <c r="J67" s="36"/>
    </row>
    <row r="68" spans="1:10" s="2" customFormat="1" ht="15" customHeight="1">
      <c r="A68" s="43"/>
      <c r="B68" s="1"/>
      <c r="C68" s="1"/>
      <c r="D68" s="1"/>
      <c r="E68" s="43"/>
      <c r="F68" s="43"/>
      <c r="G68" s="43"/>
      <c r="I68" s="90"/>
      <c r="J68" s="36"/>
    </row>
    <row r="69" spans="1:10" s="2" customFormat="1" ht="15" customHeight="1">
      <c r="A69" s="43"/>
      <c r="B69" s="1"/>
      <c r="C69" s="1"/>
      <c r="D69" s="1"/>
      <c r="E69" s="43"/>
      <c r="F69" s="43"/>
      <c r="G69" s="43"/>
      <c r="I69" s="90"/>
      <c r="J69" s="36"/>
    </row>
    <row r="70" spans="1:10" s="2" customFormat="1" ht="15" customHeight="1">
      <c r="A70" s="43"/>
      <c r="B70" s="1"/>
      <c r="C70" s="1"/>
      <c r="D70" s="1"/>
      <c r="E70" s="43"/>
      <c r="F70" s="43"/>
      <c r="G70" s="43"/>
      <c r="I70" s="90"/>
      <c r="J70" s="36"/>
    </row>
    <row r="71" spans="1:10" s="2" customFormat="1" ht="15" customHeight="1">
      <c r="A71" s="43"/>
      <c r="B71" s="1"/>
      <c r="C71" s="1"/>
      <c r="D71" s="1"/>
      <c r="E71" s="43"/>
      <c r="F71" s="43"/>
      <c r="G71" s="43"/>
      <c r="I71" s="90"/>
      <c r="J71" s="36"/>
    </row>
    <row r="72" spans="1:10" s="2" customFormat="1" ht="15" customHeight="1">
      <c r="A72" s="43"/>
      <c r="B72" s="1"/>
      <c r="C72" s="1"/>
      <c r="D72" s="1"/>
      <c r="E72" s="43"/>
      <c r="F72" s="43"/>
      <c r="G72" s="43"/>
      <c r="I72" s="90"/>
      <c r="J72" s="36"/>
    </row>
    <row r="73" spans="1:10" s="2" customFormat="1" ht="15" customHeight="1">
      <c r="A73" s="43"/>
      <c r="B73" s="1"/>
      <c r="C73" s="1"/>
      <c r="D73" s="1"/>
      <c r="E73" s="43"/>
      <c r="F73" s="43"/>
      <c r="G73" s="43"/>
      <c r="I73" s="90"/>
      <c r="J73" s="36"/>
    </row>
    <row r="74" spans="1:10" s="2" customFormat="1" ht="15" customHeight="1">
      <c r="A74" s="43"/>
      <c r="B74" s="1"/>
      <c r="C74" s="1"/>
      <c r="D74" s="1"/>
      <c r="E74" s="43"/>
      <c r="F74" s="43"/>
      <c r="G74" s="43"/>
      <c r="I74" s="90"/>
      <c r="J74" s="36"/>
    </row>
    <row r="75" spans="1:10" s="2" customFormat="1" ht="15" customHeight="1">
      <c r="A75" s="43"/>
      <c r="B75" s="1"/>
      <c r="C75" s="1"/>
      <c r="D75" s="1"/>
      <c r="E75" s="43"/>
      <c r="F75" s="43"/>
      <c r="G75" s="43"/>
      <c r="I75" s="90"/>
      <c r="J75" s="36"/>
    </row>
    <row r="76" spans="1:10" s="2" customFormat="1" ht="15" customHeight="1">
      <c r="A76" s="43"/>
      <c r="B76" s="1"/>
      <c r="C76" s="1"/>
      <c r="D76" s="1"/>
      <c r="E76" s="43"/>
      <c r="F76" s="43"/>
      <c r="G76" s="43"/>
      <c r="I76" s="90"/>
      <c r="J76" s="36"/>
    </row>
    <row r="77" spans="1:10" s="2" customFormat="1" ht="15" customHeight="1">
      <c r="A77" s="43"/>
      <c r="B77" s="1"/>
      <c r="C77" s="1"/>
      <c r="D77" s="1"/>
      <c r="E77" s="43"/>
      <c r="F77" s="43"/>
      <c r="G77" s="43"/>
      <c r="I77" s="90"/>
      <c r="J77" s="36"/>
    </row>
    <row r="78" spans="1:10" s="2" customFormat="1" ht="15" customHeight="1">
      <c r="A78" s="43"/>
      <c r="B78" s="1"/>
      <c r="C78" s="1"/>
      <c r="D78" s="1"/>
      <c r="E78" s="43"/>
      <c r="F78" s="43"/>
      <c r="G78" s="43"/>
      <c r="I78" s="90"/>
      <c r="J78" s="36"/>
    </row>
    <row r="79" spans="1:10" s="2" customFormat="1" ht="15" customHeight="1">
      <c r="A79" s="43"/>
      <c r="B79" s="1"/>
      <c r="C79" s="1"/>
      <c r="D79" s="1"/>
      <c r="E79" s="43"/>
      <c r="F79" s="43"/>
      <c r="G79" s="43"/>
      <c r="I79" s="90"/>
      <c r="J79" s="36"/>
    </row>
    <row r="80" spans="1:10" s="2" customFormat="1" ht="15.75" customHeight="1">
      <c r="A80" s="43"/>
      <c r="B80" s="1"/>
      <c r="C80" s="1"/>
      <c r="D80" s="1"/>
      <c r="E80" s="43"/>
      <c r="F80" s="43"/>
      <c r="G80" s="43"/>
      <c r="I80" s="90"/>
      <c r="J80" s="36"/>
    </row>
    <row r="81" spans="1:10" s="2" customFormat="1" ht="15">
      <c r="A81" s="43"/>
      <c r="B81" s="1"/>
      <c r="C81" s="1"/>
      <c r="D81" s="1"/>
      <c r="E81" s="43"/>
      <c r="F81" s="43"/>
      <c r="G81" s="43"/>
      <c r="I81" s="90"/>
      <c r="J81" s="36"/>
    </row>
    <row r="82" spans="1:10" s="2" customFormat="1" ht="15">
      <c r="A82" s="43"/>
      <c r="B82" s="1"/>
      <c r="C82" s="1"/>
      <c r="D82" s="1"/>
      <c r="E82" s="43"/>
      <c r="F82" s="43"/>
      <c r="G82" s="43"/>
      <c r="I82" s="90"/>
      <c r="J82" s="36"/>
    </row>
    <row r="83" spans="1:10" s="2" customFormat="1" ht="15">
      <c r="A83" s="43"/>
      <c r="B83" s="1"/>
      <c r="C83" s="1"/>
      <c r="D83" s="1"/>
      <c r="E83" s="43"/>
      <c r="F83" s="43"/>
      <c r="G83" s="43"/>
      <c r="I83" s="90"/>
      <c r="J83" s="36"/>
    </row>
    <row r="84" spans="1:10" s="2" customFormat="1" ht="15">
      <c r="A84" s="43"/>
      <c r="B84" s="1"/>
      <c r="C84" s="1"/>
      <c r="D84" s="1"/>
      <c r="E84" s="43"/>
      <c r="F84" s="43"/>
      <c r="G84" s="43"/>
      <c r="I84" s="90"/>
      <c r="J84" s="36"/>
    </row>
    <row r="85" spans="1:10" s="2" customFormat="1" ht="15">
      <c r="A85" s="43"/>
      <c r="B85" s="1"/>
      <c r="C85" s="1"/>
      <c r="D85" s="1"/>
      <c r="E85" s="43"/>
      <c r="F85" s="43"/>
      <c r="G85" s="43"/>
      <c r="I85" s="90"/>
      <c r="J85" s="36"/>
    </row>
    <row r="86" spans="1:10" s="2" customFormat="1" ht="15">
      <c r="A86" s="43"/>
      <c r="B86" s="1"/>
      <c r="C86" s="1"/>
      <c r="D86" s="1"/>
      <c r="E86" s="43"/>
      <c r="F86" s="43"/>
      <c r="G86" s="43"/>
      <c r="I86" s="90"/>
      <c r="J86" s="36"/>
    </row>
    <row r="87" spans="1:10" s="2" customFormat="1" ht="15">
      <c r="A87" s="43"/>
      <c r="B87" s="1"/>
      <c r="C87" s="1"/>
      <c r="D87" s="1"/>
      <c r="E87" s="43"/>
      <c r="F87" s="43"/>
      <c r="G87" s="43"/>
      <c r="I87" s="90"/>
      <c r="J87" s="36"/>
    </row>
    <row r="88" spans="1:10" s="2" customFormat="1" ht="15">
      <c r="A88" s="43"/>
      <c r="B88" s="1"/>
      <c r="C88" s="1"/>
      <c r="D88" s="1"/>
      <c r="E88" s="43"/>
      <c r="F88" s="43"/>
      <c r="G88" s="43"/>
      <c r="I88" s="90"/>
      <c r="J88" s="36"/>
    </row>
    <row r="89" spans="1:10" s="2" customFormat="1" ht="15">
      <c r="A89" s="43"/>
      <c r="B89" s="1"/>
      <c r="C89" s="1"/>
      <c r="D89" s="1"/>
      <c r="E89" s="43"/>
      <c r="F89" s="43"/>
      <c r="G89" s="43"/>
      <c r="I89" s="90"/>
      <c r="J89" s="36"/>
    </row>
    <row r="90" spans="1:10" s="2" customFormat="1" ht="15">
      <c r="A90" s="43"/>
      <c r="B90" s="1"/>
      <c r="C90" s="1"/>
      <c r="D90" s="1"/>
      <c r="E90" s="43"/>
      <c r="F90" s="43"/>
      <c r="G90" s="43"/>
      <c r="I90" s="90"/>
      <c r="J90" s="36"/>
    </row>
    <row r="91" spans="1:10" s="2" customFormat="1" ht="15">
      <c r="A91" s="43"/>
      <c r="B91" s="1"/>
      <c r="C91" s="1"/>
      <c r="D91" s="1"/>
      <c r="E91" s="43"/>
      <c r="F91" s="43"/>
      <c r="G91" s="43"/>
      <c r="I91" s="90"/>
      <c r="J91" s="36"/>
    </row>
    <row r="92" spans="1:10" s="2" customFormat="1" ht="15">
      <c r="A92" s="43"/>
      <c r="B92" s="1"/>
      <c r="C92" s="1"/>
      <c r="D92" s="1"/>
      <c r="E92" s="43"/>
      <c r="F92" s="43"/>
      <c r="G92" s="43"/>
      <c r="I92" s="90"/>
      <c r="J92" s="36"/>
    </row>
    <row r="93" spans="1:10" s="2" customFormat="1" ht="15">
      <c r="A93" s="43"/>
      <c r="B93" s="1"/>
      <c r="C93" s="1"/>
      <c r="D93" s="1"/>
      <c r="E93" s="43"/>
      <c r="F93" s="43"/>
      <c r="G93" s="43"/>
      <c r="I93" s="90"/>
      <c r="J93" s="36"/>
    </row>
    <row r="94" spans="1:10" s="2" customFormat="1" ht="15">
      <c r="A94" s="43"/>
      <c r="B94" s="1"/>
      <c r="C94" s="1"/>
      <c r="D94" s="1"/>
      <c r="E94" s="43"/>
      <c r="F94" s="43"/>
      <c r="G94" s="43"/>
      <c r="I94" s="90"/>
      <c r="J94" s="36"/>
    </row>
    <row r="95" spans="1:10" s="2" customFormat="1" ht="15">
      <c r="A95" s="43"/>
      <c r="B95" s="1"/>
      <c r="C95" s="1"/>
      <c r="D95" s="1"/>
      <c r="E95" s="43"/>
      <c r="F95" s="43"/>
      <c r="G95" s="43"/>
      <c r="I95" s="90"/>
      <c r="J95" s="36"/>
    </row>
    <row r="96" spans="1:10" s="2" customFormat="1" ht="15">
      <c r="A96" s="43"/>
      <c r="B96" s="1"/>
      <c r="C96" s="1"/>
      <c r="D96" s="1"/>
      <c r="E96" s="43"/>
      <c r="F96" s="43"/>
      <c r="G96" s="43"/>
      <c r="I96" s="90"/>
      <c r="J96" s="36"/>
    </row>
    <row r="97" spans="1:10" s="2" customFormat="1" ht="15">
      <c r="A97" s="43"/>
      <c r="B97" s="1"/>
      <c r="C97" s="1"/>
      <c r="D97" s="1"/>
      <c r="E97" s="43"/>
      <c r="F97" s="43"/>
      <c r="G97" s="43"/>
      <c r="I97" s="90"/>
      <c r="J97" s="36"/>
    </row>
    <row r="98" spans="1:10" s="2" customFormat="1" ht="15">
      <c r="A98" s="43"/>
      <c r="B98" s="1"/>
      <c r="C98" s="1"/>
      <c r="D98" s="1"/>
      <c r="E98" s="43"/>
      <c r="F98" s="43"/>
      <c r="G98" s="43"/>
      <c r="I98" s="90"/>
      <c r="J98" s="36"/>
    </row>
    <row r="99" spans="1:10" s="2" customFormat="1" ht="15">
      <c r="A99" s="43"/>
      <c r="B99" s="1"/>
      <c r="C99" s="1"/>
      <c r="D99" s="1"/>
      <c r="E99" s="43"/>
      <c r="F99" s="43"/>
      <c r="G99" s="43"/>
      <c r="I99" s="90"/>
      <c r="J99" s="36"/>
    </row>
    <row r="100" spans="1:10" s="2" customFormat="1" ht="15">
      <c r="A100" s="43"/>
      <c r="B100" s="1"/>
      <c r="C100" s="1"/>
      <c r="D100" s="1"/>
      <c r="E100" s="43"/>
      <c r="F100" s="43"/>
      <c r="G100" s="43"/>
      <c r="I100" s="90"/>
      <c r="J100" s="36"/>
    </row>
    <row r="101" spans="1:10" s="2" customFormat="1" ht="15">
      <c r="A101" s="43"/>
      <c r="B101" s="1"/>
      <c r="C101" s="1"/>
      <c r="D101" s="1"/>
      <c r="E101" s="43"/>
      <c r="F101" s="43"/>
      <c r="G101" s="43"/>
      <c r="I101" s="90"/>
      <c r="J101" s="36"/>
    </row>
    <row r="102" spans="1:10" s="2" customFormat="1" ht="15">
      <c r="A102" s="43"/>
      <c r="B102" s="1"/>
      <c r="C102" s="1"/>
      <c r="D102" s="1"/>
      <c r="E102" s="43"/>
      <c r="F102" s="43"/>
      <c r="G102" s="43"/>
      <c r="I102" s="90"/>
      <c r="J102" s="36"/>
    </row>
    <row r="103" spans="1:10" s="2" customFormat="1" ht="15">
      <c r="A103" s="43"/>
      <c r="B103" s="1"/>
      <c r="C103" s="1"/>
      <c r="D103" s="1"/>
      <c r="E103" s="43"/>
      <c r="F103" s="43"/>
      <c r="G103" s="43"/>
      <c r="I103" s="90"/>
      <c r="J103" s="36"/>
    </row>
    <row r="104" spans="1:10" s="2" customFormat="1" ht="15">
      <c r="A104" s="43"/>
      <c r="B104" s="1"/>
      <c r="C104" s="1"/>
      <c r="D104" s="1"/>
      <c r="E104" s="43"/>
      <c r="F104" s="43"/>
      <c r="G104" s="43"/>
      <c r="I104" s="90"/>
      <c r="J104" s="3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5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G48" sqref="G48"/>
    </sheetView>
  </sheetViews>
  <sheetFormatPr defaultColWidth="9.140625" defaultRowHeight="15"/>
  <cols>
    <col min="1" max="1" width="5.7109375" style="44" customWidth="1"/>
    <col min="2" max="2" width="32.140625" style="37" customWidth="1"/>
    <col min="3" max="3" width="11.8515625" style="37" customWidth="1"/>
    <col min="4" max="4" width="15.8515625" style="37" customWidth="1"/>
    <col min="5" max="5" width="9.57421875" style="140" customWidth="1"/>
    <col min="6" max="6" width="9.00390625" style="140" customWidth="1"/>
    <col min="7" max="7" width="12.00390625" style="140" customWidth="1"/>
    <col min="8" max="8" width="17.421875" style="140" customWidth="1"/>
    <col min="9" max="9" width="19.00390625" style="37" customWidth="1"/>
    <col min="10" max="10" width="16.140625" style="37" customWidth="1"/>
    <col min="11" max="12" width="11.8515625" style="0" customWidth="1"/>
    <col min="13" max="13" width="13.8515625" style="0" customWidth="1"/>
    <col min="14" max="14" width="12.57421875" style="0" customWidth="1"/>
    <col min="15" max="16" width="11.8515625" style="0" customWidth="1"/>
    <col min="17" max="17" width="22.8515625" style="44" customWidth="1"/>
    <col min="18" max="18" width="25.8515625" style="44" customWidth="1"/>
    <col min="19" max="16384" width="9.140625" style="15" customWidth="1"/>
  </cols>
  <sheetData>
    <row r="1" spans="1:6" ht="67.5" customHeight="1" thickBot="1">
      <c r="A1" s="142" t="s">
        <v>209</v>
      </c>
      <c r="B1" s="143"/>
      <c r="C1" s="143"/>
      <c r="D1" s="143"/>
      <c r="E1" s="143"/>
      <c r="F1" s="143"/>
    </row>
    <row r="2" spans="1:18" s="9" customFormat="1" ht="62.25" customHeight="1">
      <c r="A2" s="3" t="s">
        <v>75</v>
      </c>
      <c r="B2" s="4" t="s">
        <v>204</v>
      </c>
      <c r="C2" s="4" t="s">
        <v>158</v>
      </c>
      <c r="D2" s="4" t="s">
        <v>205</v>
      </c>
      <c r="E2" s="39" t="s">
        <v>159</v>
      </c>
      <c r="F2" s="39" t="s">
        <v>160</v>
      </c>
      <c r="G2" s="39" t="s">
        <v>161</v>
      </c>
      <c r="H2" s="39" t="s">
        <v>156</v>
      </c>
      <c r="I2" s="39" t="s">
        <v>206</v>
      </c>
      <c r="J2" s="39" t="s">
        <v>120</v>
      </c>
      <c r="K2" s="39" t="s">
        <v>99</v>
      </c>
      <c r="L2" s="39" t="s">
        <v>100</v>
      </c>
      <c r="M2" s="39" t="s">
        <v>207</v>
      </c>
      <c r="N2" s="39" t="s">
        <v>124</v>
      </c>
      <c r="O2" s="39" t="s">
        <v>111</v>
      </c>
      <c r="P2" s="39" t="s">
        <v>113</v>
      </c>
      <c r="Q2" s="39" t="s">
        <v>208</v>
      </c>
      <c r="R2" s="39" t="s">
        <v>211</v>
      </c>
    </row>
    <row r="3" spans="1:18" s="90" customFormat="1" ht="30">
      <c r="A3" s="132">
        <v>1</v>
      </c>
      <c r="B3" s="130" t="s">
        <v>142</v>
      </c>
      <c r="C3" s="129" t="s">
        <v>162</v>
      </c>
      <c r="D3" s="130" t="s">
        <v>171</v>
      </c>
      <c r="E3" s="129">
        <v>34</v>
      </c>
      <c r="F3" s="129">
        <v>20142</v>
      </c>
      <c r="G3" s="129" t="s">
        <v>202</v>
      </c>
      <c r="H3" s="129" t="s">
        <v>157</v>
      </c>
      <c r="I3" s="146" t="s">
        <v>44</v>
      </c>
      <c r="J3" s="151">
        <v>1100</v>
      </c>
      <c r="K3" s="129">
        <v>576</v>
      </c>
      <c r="L3" s="129">
        <v>298</v>
      </c>
      <c r="M3" s="129">
        <v>701</v>
      </c>
      <c r="N3" s="129">
        <v>3</v>
      </c>
      <c r="O3" s="129" t="s">
        <v>112</v>
      </c>
      <c r="P3" s="129" t="s">
        <v>114</v>
      </c>
      <c r="Q3" s="146" t="s">
        <v>33</v>
      </c>
      <c r="R3" s="145">
        <v>0</v>
      </c>
    </row>
    <row r="4" spans="1:18" s="90" customFormat="1" ht="45">
      <c r="A4" s="162">
        <v>2</v>
      </c>
      <c r="B4" s="130" t="s">
        <v>98</v>
      </c>
      <c r="C4" s="129" t="s">
        <v>162</v>
      </c>
      <c r="D4" s="130" t="s">
        <v>171</v>
      </c>
      <c r="E4" s="129">
        <v>38</v>
      </c>
      <c r="F4" s="129">
        <v>20142</v>
      </c>
      <c r="G4" s="129" t="s">
        <v>202</v>
      </c>
      <c r="H4" s="129" t="s">
        <v>157</v>
      </c>
      <c r="I4" s="163" t="s">
        <v>44</v>
      </c>
      <c r="J4" s="163"/>
      <c r="K4" s="129">
        <v>576</v>
      </c>
      <c r="L4" s="129">
        <v>297</v>
      </c>
      <c r="M4" s="129">
        <v>707</v>
      </c>
      <c r="N4" s="129">
        <v>3</v>
      </c>
      <c r="O4" s="129" t="s">
        <v>112</v>
      </c>
      <c r="P4" s="129" t="s">
        <v>114</v>
      </c>
      <c r="Q4" s="163" t="s">
        <v>33</v>
      </c>
      <c r="R4" s="164"/>
    </row>
    <row r="5" spans="1:18" s="90" customFormat="1" ht="15">
      <c r="A5" s="146">
        <v>3</v>
      </c>
      <c r="B5" s="148" t="s">
        <v>60</v>
      </c>
      <c r="C5" s="149" t="s">
        <v>163</v>
      </c>
      <c r="D5" s="148" t="s">
        <v>172</v>
      </c>
      <c r="E5" s="149">
        <v>2</v>
      </c>
      <c r="F5" s="149">
        <v>20080</v>
      </c>
      <c r="G5" s="149" t="s">
        <v>203</v>
      </c>
      <c r="H5" s="149" t="s">
        <v>157</v>
      </c>
      <c r="I5" s="146" t="s">
        <v>70</v>
      </c>
      <c r="J5" s="151">
        <v>400</v>
      </c>
      <c r="K5" s="146">
        <v>22</v>
      </c>
      <c r="L5" s="146">
        <v>33</v>
      </c>
      <c r="M5" s="129">
        <v>1</v>
      </c>
      <c r="N5" s="129"/>
      <c r="O5" s="129" t="s">
        <v>126</v>
      </c>
      <c r="P5" s="129">
        <v>2</v>
      </c>
      <c r="Q5" s="147" t="s">
        <v>33</v>
      </c>
      <c r="R5" s="144">
        <v>0</v>
      </c>
    </row>
    <row r="6" spans="1:18" s="90" customFormat="1" ht="15">
      <c r="A6" s="163"/>
      <c r="B6" s="165"/>
      <c r="C6" s="166"/>
      <c r="D6" s="165"/>
      <c r="E6" s="166"/>
      <c r="F6" s="166"/>
      <c r="G6" s="166"/>
      <c r="H6" s="166"/>
      <c r="I6" s="163"/>
      <c r="J6" s="163"/>
      <c r="K6" s="163"/>
      <c r="L6" s="163"/>
      <c r="M6" s="129">
        <v>2</v>
      </c>
      <c r="N6" s="129"/>
      <c r="O6" s="129" t="s">
        <v>126</v>
      </c>
      <c r="P6" s="129">
        <v>2</v>
      </c>
      <c r="Q6" s="167"/>
      <c r="R6" s="168"/>
    </row>
    <row r="7" spans="1:18" s="90" customFormat="1" ht="15">
      <c r="A7" s="163"/>
      <c r="B7" s="165"/>
      <c r="C7" s="169"/>
      <c r="D7" s="165"/>
      <c r="E7" s="169"/>
      <c r="F7" s="169"/>
      <c r="G7" s="169"/>
      <c r="H7" s="169"/>
      <c r="I7" s="163"/>
      <c r="J7" s="163"/>
      <c r="K7" s="163"/>
      <c r="L7" s="163"/>
      <c r="M7" s="129">
        <v>3</v>
      </c>
      <c r="N7" s="129"/>
      <c r="O7" s="129" t="s">
        <v>126</v>
      </c>
      <c r="P7" s="129">
        <v>2</v>
      </c>
      <c r="Q7" s="167"/>
      <c r="R7" s="170"/>
    </row>
    <row r="8" spans="1:18" s="90" customFormat="1" ht="30">
      <c r="A8" s="132">
        <v>4</v>
      </c>
      <c r="B8" s="130" t="s">
        <v>61</v>
      </c>
      <c r="C8" s="129" t="s">
        <v>162</v>
      </c>
      <c r="D8" s="130" t="s">
        <v>173</v>
      </c>
      <c r="E8" s="129">
        <v>43</v>
      </c>
      <c r="F8" s="129">
        <v>20142</v>
      </c>
      <c r="G8" s="129" t="s">
        <v>202</v>
      </c>
      <c r="H8" s="129" t="s">
        <v>157</v>
      </c>
      <c r="I8" s="129" t="s">
        <v>44</v>
      </c>
      <c r="J8" s="133">
        <v>275</v>
      </c>
      <c r="K8" s="129">
        <v>599</v>
      </c>
      <c r="L8" s="129">
        <v>56</v>
      </c>
      <c r="M8" s="129"/>
      <c r="N8" s="129"/>
      <c r="O8" s="129"/>
      <c r="P8" s="129"/>
      <c r="Q8" s="132" t="s">
        <v>76</v>
      </c>
      <c r="R8" s="12">
        <v>7600</v>
      </c>
    </row>
    <row r="9" spans="1:18" s="90" customFormat="1" ht="15">
      <c r="A9" s="147">
        <v>5</v>
      </c>
      <c r="B9" s="130" t="s">
        <v>59</v>
      </c>
      <c r="C9" s="149" t="s">
        <v>162</v>
      </c>
      <c r="D9" s="153" t="s">
        <v>174</v>
      </c>
      <c r="E9" s="154">
        <v>8</v>
      </c>
      <c r="F9" s="154">
        <v>20139</v>
      </c>
      <c r="G9" s="154" t="s">
        <v>202</v>
      </c>
      <c r="H9" s="154" t="s">
        <v>157</v>
      </c>
      <c r="I9" s="147" t="s">
        <v>44</v>
      </c>
      <c r="J9" s="151">
        <v>1192</v>
      </c>
      <c r="K9" s="146">
        <v>584</v>
      </c>
      <c r="L9" s="146">
        <v>141</v>
      </c>
      <c r="M9" s="129"/>
      <c r="N9" s="149">
        <v>2</v>
      </c>
      <c r="O9" s="146" t="s">
        <v>121</v>
      </c>
      <c r="P9" s="146">
        <v>1</v>
      </c>
      <c r="Q9" s="147" t="s">
        <v>86</v>
      </c>
      <c r="R9" s="144">
        <v>47738.91</v>
      </c>
    </row>
    <row r="10" spans="1:18" s="90" customFormat="1" ht="15">
      <c r="A10" s="167"/>
      <c r="B10" s="130" t="s">
        <v>19</v>
      </c>
      <c r="C10" s="169"/>
      <c r="D10" s="171"/>
      <c r="E10" s="172"/>
      <c r="F10" s="172"/>
      <c r="G10" s="172"/>
      <c r="H10" s="172"/>
      <c r="I10" s="167"/>
      <c r="J10" s="163"/>
      <c r="K10" s="146"/>
      <c r="L10" s="146"/>
      <c r="M10" s="129"/>
      <c r="N10" s="150"/>
      <c r="O10" s="146"/>
      <c r="P10" s="146"/>
      <c r="Q10" s="167"/>
      <c r="R10" s="170"/>
    </row>
    <row r="11" spans="1:18" s="90" customFormat="1" ht="15" customHeight="1">
      <c r="A11" s="146">
        <v>6</v>
      </c>
      <c r="B11" s="152" t="s">
        <v>151</v>
      </c>
      <c r="C11" s="149" t="s">
        <v>162</v>
      </c>
      <c r="D11" s="152" t="s">
        <v>175</v>
      </c>
      <c r="E11" s="149" t="s">
        <v>168</v>
      </c>
      <c r="F11" s="149">
        <v>20143</v>
      </c>
      <c r="G11" s="149" t="s">
        <v>202</v>
      </c>
      <c r="H11" s="149" t="s">
        <v>157</v>
      </c>
      <c r="I11" s="146" t="s">
        <v>71</v>
      </c>
      <c r="J11" s="151">
        <v>768</v>
      </c>
      <c r="K11" s="146">
        <v>544</v>
      </c>
      <c r="L11" s="146">
        <v>637</v>
      </c>
      <c r="M11" s="146">
        <v>704</v>
      </c>
      <c r="N11" s="149"/>
      <c r="O11" s="149"/>
      <c r="P11" s="149"/>
      <c r="Q11" s="154" t="s">
        <v>76</v>
      </c>
      <c r="R11" s="144">
        <v>23200</v>
      </c>
    </row>
    <row r="12" spans="1:18" s="90" customFormat="1" ht="15">
      <c r="A12" s="163"/>
      <c r="B12" s="173"/>
      <c r="C12" s="169"/>
      <c r="D12" s="173"/>
      <c r="E12" s="169"/>
      <c r="F12" s="169"/>
      <c r="G12" s="169"/>
      <c r="H12" s="169"/>
      <c r="I12" s="163"/>
      <c r="J12" s="163"/>
      <c r="K12" s="163"/>
      <c r="L12" s="163"/>
      <c r="M12" s="163"/>
      <c r="N12" s="174"/>
      <c r="O12" s="174"/>
      <c r="P12" s="174"/>
      <c r="Q12" s="175"/>
      <c r="R12" s="155"/>
    </row>
    <row r="13" spans="1:18" s="90" customFormat="1" ht="30">
      <c r="A13" s="132">
        <v>7</v>
      </c>
      <c r="B13" s="130" t="s">
        <v>65</v>
      </c>
      <c r="C13" s="129" t="s">
        <v>162</v>
      </c>
      <c r="D13" s="130" t="s">
        <v>176</v>
      </c>
      <c r="E13" s="134">
        <v>5</v>
      </c>
      <c r="F13" s="129">
        <v>20139</v>
      </c>
      <c r="G13" s="129" t="s">
        <v>202</v>
      </c>
      <c r="H13" s="129" t="s">
        <v>157</v>
      </c>
      <c r="I13" s="129" t="s">
        <v>44</v>
      </c>
      <c r="J13" s="133">
        <v>287</v>
      </c>
      <c r="K13" s="129">
        <v>558</v>
      </c>
      <c r="L13" s="129">
        <v>230</v>
      </c>
      <c r="M13" s="129">
        <v>2</v>
      </c>
      <c r="N13" s="129">
        <v>2</v>
      </c>
      <c r="O13" s="129" t="s">
        <v>123</v>
      </c>
      <c r="P13" s="129">
        <v>5</v>
      </c>
      <c r="Q13" s="132" t="s">
        <v>76</v>
      </c>
      <c r="R13" s="12">
        <v>21125.47</v>
      </c>
    </row>
    <row r="14" spans="1:18" s="90" customFormat="1" ht="30">
      <c r="A14" s="147">
        <v>8</v>
      </c>
      <c r="B14" s="130" t="s">
        <v>127</v>
      </c>
      <c r="C14" s="129" t="s">
        <v>164</v>
      </c>
      <c r="D14" s="141" t="s">
        <v>177</v>
      </c>
      <c r="E14" s="129">
        <v>56</v>
      </c>
      <c r="F14" s="129">
        <v>20089</v>
      </c>
      <c r="G14" s="129">
        <v>15189</v>
      </c>
      <c r="H14" s="129" t="s">
        <v>157</v>
      </c>
      <c r="I14" s="129" t="s">
        <v>46</v>
      </c>
      <c r="J14" s="133">
        <v>537</v>
      </c>
      <c r="K14" s="129">
        <v>9</v>
      </c>
      <c r="L14" s="129"/>
      <c r="M14" s="129">
        <v>702</v>
      </c>
      <c r="N14" s="129" t="s">
        <v>114</v>
      </c>
      <c r="O14" s="129" t="s">
        <v>123</v>
      </c>
      <c r="P14" s="129">
        <v>1</v>
      </c>
      <c r="Q14" s="147" t="s">
        <v>76</v>
      </c>
      <c r="R14" s="145">
        <v>40000</v>
      </c>
    </row>
    <row r="15" spans="1:18" s="90" customFormat="1" ht="30">
      <c r="A15" s="147"/>
      <c r="B15" s="130" t="s">
        <v>97</v>
      </c>
      <c r="C15" s="129" t="s">
        <v>164</v>
      </c>
      <c r="D15" s="141" t="s">
        <v>178</v>
      </c>
      <c r="E15" s="176">
        <v>58</v>
      </c>
      <c r="F15" s="129">
        <v>20089</v>
      </c>
      <c r="G15" s="176">
        <v>15189</v>
      </c>
      <c r="H15" s="176" t="s">
        <v>157</v>
      </c>
      <c r="I15" s="129" t="s">
        <v>46</v>
      </c>
      <c r="J15" s="133">
        <v>12</v>
      </c>
      <c r="K15" s="129">
        <v>9</v>
      </c>
      <c r="L15" s="129"/>
      <c r="M15" s="129">
        <v>131</v>
      </c>
      <c r="N15" s="129" t="s">
        <v>114</v>
      </c>
      <c r="O15" s="129" t="s">
        <v>125</v>
      </c>
      <c r="P15" s="129">
        <v>4</v>
      </c>
      <c r="Q15" s="147"/>
      <c r="R15" s="145"/>
    </row>
    <row r="16" spans="1:18" s="90" customFormat="1" ht="30">
      <c r="A16" s="147"/>
      <c r="B16" s="130" t="s">
        <v>97</v>
      </c>
      <c r="C16" s="129" t="s">
        <v>165</v>
      </c>
      <c r="D16" s="141" t="s">
        <v>178</v>
      </c>
      <c r="E16" s="176">
        <v>60</v>
      </c>
      <c r="F16" s="129">
        <v>20089</v>
      </c>
      <c r="G16" s="176">
        <v>15189</v>
      </c>
      <c r="H16" s="176" t="s">
        <v>157</v>
      </c>
      <c r="I16" s="129" t="s">
        <v>46</v>
      </c>
      <c r="J16" s="133">
        <v>14</v>
      </c>
      <c r="K16" s="129">
        <v>9</v>
      </c>
      <c r="L16" s="129"/>
      <c r="M16" s="129">
        <v>166</v>
      </c>
      <c r="N16" s="129" t="s">
        <v>114</v>
      </c>
      <c r="O16" s="129" t="s">
        <v>125</v>
      </c>
      <c r="P16" s="129">
        <v>4</v>
      </c>
      <c r="Q16" s="147"/>
      <c r="R16" s="145"/>
    </row>
    <row r="17" spans="1:18" s="90" customFormat="1" ht="30">
      <c r="A17" s="146">
        <v>9</v>
      </c>
      <c r="B17" s="130" t="s">
        <v>19</v>
      </c>
      <c r="C17" s="130"/>
      <c r="D17" s="152" t="s">
        <v>179</v>
      </c>
      <c r="E17" s="157">
        <v>41</v>
      </c>
      <c r="F17" s="134"/>
      <c r="G17" s="149" t="s">
        <v>202</v>
      </c>
      <c r="H17" s="149" t="s">
        <v>210</v>
      </c>
      <c r="I17" s="129" t="s">
        <v>44</v>
      </c>
      <c r="J17" s="133">
        <v>432</v>
      </c>
      <c r="K17" s="146" t="s">
        <v>128</v>
      </c>
      <c r="L17" s="146" t="s">
        <v>129</v>
      </c>
      <c r="M17" s="129"/>
      <c r="N17" s="129"/>
      <c r="O17" s="129"/>
      <c r="P17" s="129"/>
      <c r="Q17" s="147" t="s">
        <v>86</v>
      </c>
      <c r="R17" s="12">
        <v>20000</v>
      </c>
    </row>
    <row r="18" spans="1:18" s="90" customFormat="1" ht="30">
      <c r="A18" s="163"/>
      <c r="B18" s="177" t="s">
        <v>117</v>
      </c>
      <c r="C18" s="149" t="s">
        <v>162</v>
      </c>
      <c r="D18" s="173"/>
      <c r="E18" s="178"/>
      <c r="F18" s="179">
        <v>20136</v>
      </c>
      <c r="G18" s="178"/>
      <c r="H18" s="178"/>
      <c r="I18" s="129" t="s">
        <v>44</v>
      </c>
      <c r="J18" s="133"/>
      <c r="K18" s="163"/>
      <c r="L18" s="163">
        <v>170</v>
      </c>
      <c r="M18" s="129"/>
      <c r="N18" s="129"/>
      <c r="O18" s="129"/>
      <c r="P18" s="129"/>
      <c r="Q18" s="167"/>
      <c r="R18" s="12">
        <v>19100</v>
      </c>
    </row>
    <row r="19" spans="1:18" s="90" customFormat="1" ht="28.5" customHeight="1">
      <c r="A19" s="167"/>
      <c r="B19" s="180" t="s">
        <v>106</v>
      </c>
      <c r="C19" s="172"/>
      <c r="D19" s="181"/>
      <c r="E19" s="172"/>
      <c r="F19" s="172"/>
      <c r="G19" s="172"/>
      <c r="H19" s="172"/>
      <c r="I19" s="129" t="s">
        <v>141</v>
      </c>
      <c r="J19" s="133">
        <v>98.98</v>
      </c>
      <c r="K19" s="129"/>
      <c r="L19" s="129"/>
      <c r="M19" s="129"/>
      <c r="N19" s="129"/>
      <c r="O19" s="129"/>
      <c r="P19" s="129"/>
      <c r="Q19" s="132"/>
      <c r="R19" s="12"/>
    </row>
    <row r="20" spans="1:18" s="90" customFormat="1" ht="42" customHeight="1">
      <c r="A20" s="132">
        <v>10</v>
      </c>
      <c r="B20" s="130" t="s">
        <v>67</v>
      </c>
      <c r="C20" s="129" t="s">
        <v>162</v>
      </c>
      <c r="D20" s="130" t="s">
        <v>180</v>
      </c>
      <c r="E20" s="129">
        <v>6</v>
      </c>
      <c r="F20" s="129">
        <v>20142</v>
      </c>
      <c r="G20" s="129" t="s">
        <v>202</v>
      </c>
      <c r="H20" s="129" t="s">
        <v>157</v>
      </c>
      <c r="I20" s="129" t="s">
        <v>44</v>
      </c>
      <c r="J20" s="133">
        <v>490</v>
      </c>
      <c r="K20" s="129">
        <v>645</v>
      </c>
      <c r="L20" s="129">
        <v>4</v>
      </c>
      <c r="M20" s="129"/>
      <c r="N20" s="129">
        <v>3</v>
      </c>
      <c r="O20" s="129" t="s">
        <v>112</v>
      </c>
      <c r="P20" s="129" t="s">
        <v>114</v>
      </c>
      <c r="Q20" s="132" t="s">
        <v>86</v>
      </c>
      <c r="R20" s="12">
        <v>2714.19</v>
      </c>
    </row>
    <row r="21" spans="1:18" s="90" customFormat="1" ht="30" customHeight="1">
      <c r="A21" s="146">
        <v>11</v>
      </c>
      <c r="B21" s="148" t="s">
        <v>68</v>
      </c>
      <c r="C21" s="149" t="s">
        <v>162</v>
      </c>
      <c r="D21" s="148" t="s">
        <v>181</v>
      </c>
      <c r="E21" s="158" t="s">
        <v>169</v>
      </c>
      <c r="F21" s="149">
        <v>20142</v>
      </c>
      <c r="G21" s="149" t="s">
        <v>202</v>
      </c>
      <c r="H21" s="149" t="s">
        <v>157</v>
      </c>
      <c r="I21" s="146" t="s">
        <v>104</v>
      </c>
      <c r="J21" s="151">
        <v>2404</v>
      </c>
      <c r="K21" s="146">
        <v>577</v>
      </c>
      <c r="L21" s="129"/>
      <c r="M21" s="129">
        <v>509</v>
      </c>
      <c r="N21" s="129"/>
      <c r="O21" s="129"/>
      <c r="P21" s="129"/>
      <c r="Q21" s="146" t="s">
        <v>152</v>
      </c>
      <c r="R21" s="145">
        <v>562593.66</v>
      </c>
    </row>
    <row r="22" spans="1:18" s="90" customFormat="1" ht="15">
      <c r="A22" s="146"/>
      <c r="B22" s="148"/>
      <c r="C22" s="169"/>
      <c r="D22" s="148"/>
      <c r="E22" s="182"/>
      <c r="F22" s="169"/>
      <c r="G22" s="169"/>
      <c r="H22" s="169"/>
      <c r="I22" s="163"/>
      <c r="J22" s="163"/>
      <c r="K22" s="163"/>
      <c r="L22" s="129"/>
      <c r="M22" s="129">
        <v>514</v>
      </c>
      <c r="N22" s="129"/>
      <c r="O22" s="129"/>
      <c r="P22" s="129"/>
      <c r="Q22" s="163"/>
      <c r="R22" s="164"/>
    </row>
    <row r="23" spans="1:18" s="90" customFormat="1" ht="75">
      <c r="A23" s="132">
        <v>12</v>
      </c>
      <c r="B23" s="131" t="s">
        <v>136</v>
      </c>
      <c r="C23" s="129" t="s">
        <v>162</v>
      </c>
      <c r="D23" s="180" t="s">
        <v>182</v>
      </c>
      <c r="E23" s="132">
        <v>25</v>
      </c>
      <c r="F23" s="132">
        <v>20142</v>
      </c>
      <c r="G23" s="132" t="s">
        <v>202</v>
      </c>
      <c r="H23" s="132" t="s">
        <v>157</v>
      </c>
      <c r="I23" s="129" t="s">
        <v>46</v>
      </c>
      <c r="J23" s="133">
        <v>1669</v>
      </c>
      <c r="K23" s="129">
        <v>602</v>
      </c>
      <c r="L23" s="129"/>
      <c r="M23" s="135">
        <v>1</v>
      </c>
      <c r="N23" s="136"/>
      <c r="O23" s="129"/>
      <c r="P23" s="129"/>
      <c r="Q23" s="132" t="s">
        <v>76</v>
      </c>
      <c r="R23" s="12">
        <v>131513.24</v>
      </c>
    </row>
    <row r="24" spans="1:18" s="90" customFormat="1" ht="45">
      <c r="A24" s="132">
        <v>13</v>
      </c>
      <c r="B24" s="180" t="s">
        <v>108</v>
      </c>
      <c r="C24" s="132" t="s">
        <v>162</v>
      </c>
      <c r="D24" s="180" t="s">
        <v>183</v>
      </c>
      <c r="E24" s="132">
        <v>48</v>
      </c>
      <c r="F24" s="132">
        <v>20142</v>
      </c>
      <c r="G24" s="132" t="s">
        <v>202</v>
      </c>
      <c r="H24" s="132" t="s">
        <v>157</v>
      </c>
      <c r="I24" s="129" t="s">
        <v>141</v>
      </c>
      <c r="J24" s="133">
        <v>648</v>
      </c>
      <c r="K24" s="129"/>
      <c r="L24" s="129"/>
      <c r="M24" s="129"/>
      <c r="N24" s="129"/>
      <c r="O24" s="129"/>
      <c r="P24" s="129"/>
      <c r="Q24" s="183" t="s">
        <v>212</v>
      </c>
      <c r="R24" s="12">
        <v>0</v>
      </c>
    </row>
    <row r="25" spans="1:18" s="90" customFormat="1" ht="35.25" customHeight="1">
      <c r="A25" s="154">
        <v>14</v>
      </c>
      <c r="B25" s="184" t="s">
        <v>147</v>
      </c>
      <c r="C25" s="185" t="s">
        <v>162</v>
      </c>
      <c r="D25" s="186" t="s">
        <v>184</v>
      </c>
      <c r="E25" s="154">
        <v>22</v>
      </c>
      <c r="F25" s="154">
        <v>20143</v>
      </c>
      <c r="G25" s="154" t="s">
        <v>202</v>
      </c>
      <c r="H25" s="154" t="s">
        <v>157</v>
      </c>
      <c r="I25" s="149" t="s">
        <v>102</v>
      </c>
      <c r="J25" s="133">
        <v>80</v>
      </c>
      <c r="K25" s="149">
        <v>473</v>
      </c>
      <c r="L25" s="149">
        <v>547</v>
      </c>
      <c r="M25" s="129"/>
      <c r="N25" s="129"/>
      <c r="O25" s="129"/>
      <c r="P25" s="129"/>
      <c r="Q25" s="154" t="s">
        <v>144</v>
      </c>
      <c r="R25" s="144">
        <v>0</v>
      </c>
    </row>
    <row r="26" spans="1:18" s="90" customFormat="1" ht="37.5" customHeight="1">
      <c r="A26" s="156"/>
      <c r="B26" s="184" t="s">
        <v>146</v>
      </c>
      <c r="C26" s="169"/>
      <c r="D26" s="187"/>
      <c r="E26" s="172"/>
      <c r="F26" s="172"/>
      <c r="G26" s="172"/>
      <c r="H26" s="172"/>
      <c r="I26" s="150"/>
      <c r="J26" s="133"/>
      <c r="K26" s="150"/>
      <c r="L26" s="150"/>
      <c r="M26" s="129"/>
      <c r="N26" s="129"/>
      <c r="O26" s="129"/>
      <c r="P26" s="129"/>
      <c r="Q26" s="156"/>
      <c r="R26" s="170"/>
    </row>
    <row r="27" spans="1:18" s="90" customFormat="1" ht="79.5" customHeight="1">
      <c r="A27" s="132">
        <v>15</v>
      </c>
      <c r="B27" s="180" t="s">
        <v>153</v>
      </c>
      <c r="C27" s="180" t="s">
        <v>162</v>
      </c>
      <c r="D27" s="180" t="s">
        <v>184</v>
      </c>
      <c r="E27" s="132">
        <v>24</v>
      </c>
      <c r="F27" s="132">
        <v>20143</v>
      </c>
      <c r="G27" s="132" t="s">
        <v>202</v>
      </c>
      <c r="H27" s="129" t="s">
        <v>210</v>
      </c>
      <c r="I27" s="129" t="s">
        <v>139</v>
      </c>
      <c r="J27" s="133">
        <v>1200</v>
      </c>
      <c r="K27" s="129" t="s">
        <v>130</v>
      </c>
      <c r="L27" s="129"/>
      <c r="M27" s="129"/>
      <c r="N27" s="129"/>
      <c r="O27" s="129"/>
      <c r="P27" s="129"/>
      <c r="Q27" s="132" t="s">
        <v>154</v>
      </c>
      <c r="R27" s="12">
        <v>0</v>
      </c>
    </row>
    <row r="28" spans="1:18" s="90" customFormat="1" ht="30">
      <c r="A28" s="132">
        <v>16</v>
      </c>
      <c r="B28" s="180" t="s">
        <v>107</v>
      </c>
      <c r="C28" s="132" t="s">
        <v>162</v>
      </c>
      <c r="D28" s="180" t="s">
        <v>185</v>
      </c>
      <c r="E28" s="132">
        <v>14</v>
      </c>
      <c r="F28" s="132">
        <v>20122</v>
      </c>
      <c r="G28" s="132" t="s">
        <v>202</v>
      </c>
      <c r="H28" s="132" t="s">
        <v>157</v>
      </c>
      <c r="I28" s="129" t="s">
        <v>44</v>
      </c>
      <c r="J28" s="133">
        <v>435</v>
      </c>
      <c r="K28" s="129">
        <v>570</v>
      </c>
      <c r="L28" s="129">
        <v>77</v>
      </c>
      <c r="M28" s="129">
        <v>101</v>
      </c>
      <c r="N28" s="129">
        <v>3</v>
      </c>
      <c r="O28" s="129" t="s">
        <v>131</v>
      </c>
      <c r="P28" s="129"/>
      <c r="Q28" s="132" t="s">
        <v>76</v>
      </c>
      <c r="R28" s="12">
        <v>18751.72</v>
      </c>
    </row>
    <row r="29" spans="1:18" s="90" customFormat="1" ht="30">
      <c r="A29" s="132">
        <v>17</v>
      </c>
      <c r="B29" s="177" t="s">
        <v>145</v>
      </c>
      <c r="C29" s="129" t="s">
        <v>162</v>
      </c>
      <c r="D29" s="180" t="s">
        <v>186</v>
      </c>
      <c r="E29" s="132">
        <v>19</v>
      </c>
      <c r="F29" s="132">
        <v>20144</v>
      </c>
      <c r="G29" s="132" t="s">
        <v>202</v>
      </c>
      <c r="H29" s="132" t="s">
        <v>157</v>
      </c>
      <c r="I29" s="129" t="s">
        <v>101</v>
      </c>
      <c r="J29" s="133"/>
      <c r="K29" s="129">
        <v>470</v>
      </c>
      <c r="L29" s="129">
        <v>218</v>
      </c>
      <c r="M29" s="129"/>
      <c r="N29" s="129"/>
      <c r="O29" s="129"/>
      <c r="P29" s="129"/>
      <c r="Q29" s="132" t="s">
        <v>144</v>
      </c>
      <c r="R29" s="12">
        <v>0</v>
      </c>
    </row>
    <row r="30" spans="1:18" s="90" customFormat="1" ht="90">
      <c r="A30" s="132">
        <v>18</v>
      </c>
      <c r="B30" s="131" t="s">
        <v>149</v>
      </c>
      <c r="C30" s="129" t="s">
        <v>162</v>
      </c>
      <c r="D30" s="130" t="s">
        <v>105</v>
      </c>
      <c r="E30" s="129">
        <v>5</v>
      </c>
      <c r="F30" s="129">
        <v>20121</v>
      </c>
      <c r="G30" s="129" t="s">
        <v>202</v>
      </c>
      <c r="H30" s="129" t="s">
        <v>157</v>
      </c>
      <c r="I30" s="129" t="s">
        <v>141</v>
      </c>
      <c r="J30" s="133"/>
      <c r="K30" s="188"/>
      <c r="L30" s="188"/>
      <c r="M30" s="188"/>
      <c r="N30" s="188"/>
      <c r="O30" s="188"/>
      <c r="P30" s="188"/>
      <c r="Q30" s="129"/>
      <c r="R30" s="137">
        <v>20000</v>
      </c>
    </row>
    <row r="31" spans="1:18" s="90" customFormat="1" ht="15.75" customHeight="1">
      <c r="A31" s="147">
        <v>18</v>
      </c>
      <c r="B31" s="130" t="s">
        <v>19</v>
      </c>
      <c r="C31" s="149" t="s">
        <v>162</v>
      </c>
      <c r="D31" s="152" t="s">
        <v>187</v>
      </c>
      <c r="E31" s="149">
        <v>7</v>
      </c>
      <c r="F31" s="149">
        <v>20147</v>
      </c>
      <c r="G31" s="149" t="s">
        <v>202</v>
      </c>
      <c r="H31" s="149" t="s">
        <v>210</v>
      </c>
      <c r="I31" s="129" t="s">
        <v>44</v>
      </c>
      <c r="J31" s="133">
        <v>388</v>
      </c>
      <c r="K31" s="129"/>
      <c r="L31" s="129"/>
      <c r="M31" s="129"/>
      <c r="N31" s="129"/>
      <c r="O31" s="129"/>
      <c r="P31" s="129"/>
      <c r="Q31" s="132" t="s">
        <v>86</v>
      </c>
      <c r="R31" s="138">
        <v>11365.92</v>
      </c>
    </row>
    <row r="32" spans="1:18" s="90" customFormat="1" ht="45">
      <c r="A32" s="167"/>
      <c r="B32" s="177" t="s">
        <v>107</v>
      </c>
      <c r="C32" s="169"/>
      <c r="D32" s="173"/>
      <c r="E32" s="169"/>
      <c r="F32" s="169"/>
      <c r="G32" s="169"/>
      <c r="H32" s="169"/>
      <c r="I32" s="129" t="s">
        <v>141</v>
      </c>
      <c r="J32" s="133">
        <v>440</v>
      </c>
      <c r="K32" s="129" t="s">
        <v>133</v>
      </c>
      <c r="L32" s="129" t="s">
        <v>134</v>
      </c>
      <c r="M32" s="188"/>
      <c r="N32" s="188"/>
      <c r="O32" s="188"/>
      <c r="P32" s="129" t="s">
        <v>135</v>
      </c>
      <c r="Q32" s="129"/>
      <c r="R32" s="139">
        <v>12117.3</v>
      </c>
    </row>
    <row r="33" spans="1:18" s="90" customFormat="1" ht="15.75" customHeight="1">
      <c r="A33" s="132">
        <v>19</v>
      </c>
      <c r="B33" s="130" t="s">
        <v>140</v>
      </c>
      <c r="C33" s="129" t="s">
        <v>162</v>
      </c>
      <c r="D33" s="130" t="s">
        <v>188</v>
      </c>
      <c r="E33" s="129">
        <v>6</v>
      </c>
      <c r="F33" s="129">
        <v>20147</v>
      </c>
      <c r="G33" s="129" t="s">
        <v>202</v>
      </c>
      <c r="H33" s="129" t="s">
        <v>157</v>
      </c>
      <c r="I33" s="129" t="s">
        <v>44</v>
      </c>
      <c r="J33" s="133">
        <v>297</v>
      </c>
      <c r="K33" s="129"/>
      <c r="L33" s="129"/>
      <c r="M33" s="129"/>
      <c r="N33" s="129"/>
      <c r="O33" s="129"/>
      <c r="P33" s="129"/>
      <c r="Q33" s="132" t="s">
        <v>76</v>
      </c>
      <c r="R33" s="138">
        <v>6719.76</v>
      </c>
    </row>
    <row r="34" spans="1:18" s="90" customFormat="1" ht="30" customHeight="1">
      <c r="A34" s="147">
        <v>20</v>
      </c>
      <c r="B34" s="130" t="s">
        <v>118</v>
      </c>
      <c r="C34" s="149" t="s">
        <v>162</v>
      </c>
      <c r="D34" s="152" t="s">
        <v>189</v>
      </c>
      <c r="E34" s="149">
        <v>1</v>
      </c>
      <c r="F34" s="149">
        <v>20152</v>
      </c>
      <c r="G34" s="149" t="s">
        <v>202</v>
      </c>
      <c r="H34" s="149" t="s">
        <v>157</v>
      </c>
      <c r="I34" s="147" t="s">
        <v>45</v>
      </c>
      <c r="J34" s="151" t="s">
        <v>110</v>
      </c>
      <c r="K34" s="129"/>
      <c r="L34" s="129"/>
      <c r="M34" s="129"/>
      <c r="N34" s="129"/>
      <c r="O34" s="129"/>
      <c r="P34" s="129"/>
      <c r="Q34" s="147" t="s">
        <v>76</v>
      </c>
      <c r="R34" s="138">
        <v>79679.52</v>
      </c>
    </row>
    <row r="35" spans="1:18" s="90" customFormat="1" ht="30" customHeight="1">
      <c r="A35" s="167"/>
      <c r="B35" s="130" t="s">
        <v>119</v>
      </c>
      <c r="C35" s="169"/>
      <c r="D35" s="173"/>
      <c r="E35" s="169"/>
      <c r="F35" s="169"/>
      <c r="G35" s="169"/>
      <c r="H35" s="169"/>
      <c r="I35" s="167"/>
      <c r="J35" s="163"/>
      <c r="K35" s="129"/>
      <c r="L35" s="129"/>
      <c r="M35" s="129"/>
      <c r="N35" s="129"/>
      <c r="O35" s="129"/>
      <c r="P35" s="129"/>
      <c r="Q35" s="167"/>
      <c r="R35" s="161"/>
    </row>
    <row r="36" spans="1:18" s="90" customFormat="1" ht="15.75" customHeight="1">
      <c r="A36" s="132">
        <v>21</v>
      </c>
      <c r="B36" s="130" t="s">
        <v>56</v>
      </c>
      <c r="C36" s="129" t="s">
        <v>162</v>
      </c>
      <c r="D36" s="130" t="s">
        <v>190</v>
      </c>
      <c r="E36" s="129">
        <v>1</v>
      </c>
      <c r="F36" s="129">
        <v>20146</v>
      </c>
      <c r="G36" s="129" t="s">
        <v>202</v>
      </c>
      <c r="H36" s="129" t="s">
        <v>157</v>
      </c>
      <c r="I36" s="129" t="s">
        <v>45</v>
      </c>
      <c r="J36" s="133">
        <v>300</v>
      </c>
      <c r="K36" s="129"/>
      <c r="L36" s="129"/>
      <c r="M36" s="129"/>
      <c r="N36" s="129"/>
      <c r="O36" s="129"/>
      <c r="P36" s="129"/>
      <c r="Q36" s="132" t="s">
        <v>76</v>
      </c>
      <c r="R36" s="138">
        <v>30610.8</v>
      </c>
    </row>
    <row r="37" spans="1:18" s="90" customFormat="1" ht="30">
      <c r="A37" s="132">
        <v>22</v>
      </c>
      <c r="B37" s="130" t="s">
        <v>59</v>
      </c>
      <c r="C37" s="129" t="s">
        <v>162</v>
      </c>
      <c r="D37" s="130" t="s">
        <v>191</v>
      </c>
      <c r="E37" s="129"/>
      <c r="F37" s="129">
        <v>20146</v>
      </c>
      <c r="G37" s="129" t="s">
        <v>202</v>
      </c>
      <c r="H37" s="129" t="s">
        <v>157</v>
      </c>
      <c r="I37" s="129" t="s">
        <v>132</v>
      </c>
      <c r="J37" s="133">
        <v>492</v>
      </c>
      <c r="K37" s="129">
        <v>468</v>
      </c>
      <c r="L37" s="129">
        <v>27</v>
      </c>
      <c r="M37" s="129">
        <v>77</v>
      </c>
      <c r="N37" s="129">
        <v>2</v>
      </c>
      <c r="O37" s="129" t="s">
        <v>123</v>
      </c>
      <c r="P37" s="129"/>
      <c r="Q37" s="132" t="s">
        <v>76</v>
      </c>
      <c r="R37" s="138">
        <v>85138.7</v>
      </c>
    </row>
    <row r="38" spans="1:18" s="90" customFormat="1" ht="30">
      <c r="A38" s="132">
        <v>24</v>
      </c>
      <c r="B38" s="130" t="s">
        <v>19</v>
      </c>
      <c r="C38" s="129" t="s">
        <v>166</v>
      </c>
      <c r="D38" s="130" t="s">
        <v>192</v>
      </c>
      <c r="E38" s="129">
        <v>19</v>
      </c>
      <c r="F38" s="129">
        <v>20090</v>
      </c>
      <c r="G38" s="129"/>
      <c r="H38" s="129" t="s">
        <v>157</v>
      </c>
      <c r="I38" s="129" t="s">
        <v>51</v>
      </c>
      <c r="J38" s="133">
        <v>385</v>
      </c>
      <c r="K38" s="129"/>
      <c r="L38" s="129"/>
      <c r="M38" s="129"/>
      <c r="N38" s="129"/>
      <c r="O38" s="129"/>
      <c r="P38" s="129"/>
      <c r="Q38" s="132" t="s">
        <v>33</v>
      </c>
      <c r="R38" s="138">
        <v>0</v>
      </c>
    </row>
    <row r="39" spans="1:18" s="90" customFormat="1" ht="30">
      <c r="A39" s="132">
        <v>25</v>
      </c>
      <c r="B39" s="130" t="s">
        <v>59</v>
      </c>
      <c r="C39" s="129" t="s">
        <v>167</v>
      </c>
      <c r="D39" s="130" t="s">
        <v>194</v>
      </c>
      <c r="E39" s="129">
        <v>5</v>
      </c>
      <c r="F39" s="129">
        <v>20152</v>
      </c>
      <c r="G39" s="129"/>
      <c r="H39" s="129" t="s">
        <v>157</v>
      </c>
      <c r="I39" s="129" t="s">
        <v>53</v>
      </c>
      <c r="J39" s="133">
        <v>408</v>
      </c>
      <c r="K39" s="129"/>
      <c r="L39" s="129"/>
      <c r="M39" s="129"/>
      <c r="N39" s="129"/>
      <c r="O39" s="129"/>
      <c r="P39" s="129"/>
      <c r="Q39" s="132" t="s">
        <v>33</v>
      </c>
      <c r="R39" s="138">
        <v>0</v>
      </c>
    </row>
    <row r="40" spans="1:18" s="90" customFormat="1" ht="15" customHeight="1">
      <c r="A40" s="132">
        <v>26</v>
      </c>
      <c r="B40" s="177" t="s">
        <v>107</v>
      </c>
      <c r="C40" s="129" t="s">
        <v>162</v>
      </c>
      <c r="D40" s="177" t="s">
        <v>193</v>
      </c>
      <c r="E40" s="129">
        <v>13</v>
      </c>
      <c r="F40" s="129">
        <v>20148</v>
      </c>
      <c r="G40" s="129" t="s">
        <v>202</v>
      </c>
      <c r="H40" s="129" t="s">
        <v>157</v>
      </c>
      <c r="I40" s="129" t="s">
        <v>138</v>
      </c>
      <c r="J40" s="133">
        <v>313</v>
      </c>
      <c r="K40" s="129">
        <v>301</v>
      </c>
      <c r="L40" s="129">
        <v>151</v>
      </c>
      <c r="M40" s="129"/>
      <c r="N40" s="129"/>
      <c r="O40" s="129" t="s">
        <v>112</v>
      </c>
      <c r="P40" s="129" t="s">
        <v>114</v>
      </c>
      <c r="Q40" s="132"/>
      <c r="R40" s="138"/>
    </row>
    <row r="41" spans="1:18" s="90" customFormat="1" ht="45.75" customHeight="1">
      <c r="A41" s="154">
        <v>27</v>
      </c>
      <c r="B41" s="177" t="s">
        <v>150</v>
      </c>
      <c r="C41" s="149" t="s">
        <v>162</v>
      </c>
      <c r="D41" s="189" t="s">
        <v>195</v>
      </c>
      <c r="E41" s="149">
        <v>23</v>
      </c>
      <c r="F41" s="149">
        <v>20152</v>
      </c>
      <c r="G41" s="149" t="s">
        <v>202</v>
      </c>
      <c r="H41" s="149" t="s">
        <v>157</v>
      </c>
      <c r="I41" s="149" t="s">
        <v>45</v>
      </c>
      <c r="J41" s="133">
        <v>314</v>
      </c>
      <c r="K41" s="149">
        <v>415</v>
      </c>
      <c r="L41" s="149">
        <v>597</v>
      </c>
      <c r="M41" s="149" t="s">
        <v>148</v>
      </c>
      <c r="N41" s="149">
        <v>3</v>
      </c>
      <c r="O41" s="149" t="s">
        <v>115</v>
      </c>
      <c r="P41" s="149"/>
      <c r="Q41" s="154" t="s">
        <v>76</v>
      </c>
      <c r="R41" s="159">
        <v>176593.5</v>
      </c>
    </row>
    <row r="42" spans="1:18" s="90" customFormat="1" ht="31.5" customHeight="1">
      <c r="A42" s="156"/>
      <c r="B42" s="177" t="s">
        <v>107</v>
      </c>
      <c r="C42" s="169"/>
      <c r="D42" s="190"/>
      <c r="E42" s="169"/>
      <c r="F42" s="169"/>
      <c r="G42" s="169"/>
      <c r="H42" s="169"/>
      <c r="I42" s="150"/>
      <c r="J42" s="133"/>
      <c r="K42" s="150"/>
      <c r="L42" s="150"/>
      <c r="M42" s="150"/>
      <c r="N42" s="150"/>
      <c r="O42" s="150"/>
      <c r="P42" s="150"/>
      <c r="Q42" s="156"/>
      <c r="R42" s="160"/>
    </row>
    <row r="43" spans="1:18" s="90" customFormat="1" ht="60">
      <c r="A43" s="132">
        <v>28</v>
      </c>
      <c r="B43" s="177" t="s">
        <v>109</v>
      </c>
      <c r="C43" s="129" t="s">
        <v>162</v>
      </c>
      <c r="D43" s="177" t="s">
        <v>196</v>
      </c>
      <c r="E43" s="129">
        <v>381</v>
      </c>
      <c r="F43" s="129">
        <v>20152</v>
      </c>
      <c r="G43" s="129" t="s">
        <v>202</v>
      </c>
      <c r="H43" s="129" t="s">
        <v>157</v>
      </c>
      <c r="I43" s="129" t="s">
        <v>216</v>
      </c>
      <c r="J43" s="133">
        <v>426</v>
      </c>
      <c r="K43" s="129">
        <v>416</v>
      </c>
      <c r="L43" s="129"/>
      <c r="M43" s="129">
        <v>3</v>
      </c>
      <c r="N43" s="129"/>
      <c r="O43" s="191" t="s">
        <v>123</v>
      </c>
      <c r="P43" s="191">
        <v>3</v>
      </c>
      <c r="Q43" s="132" t="s">
        <v>76</v>
      </c>
      <c r="R43" s="161">
        <v>89280</v>
      </c>
    </row>
    <row r="44" spans="1:18" s="90" customFormat="1" ht="45">
      <c r="A44" s="132">
        <v>29</v>
      </c>
      <c r="B44" s="180" t="s">
        <v>106</v>
      </c>
      <c r="C44" s="132" t="s">
        <v>162</v>
      </c>
      <c r="D44" s="177" t="s">
        <v>197</v>
      </c>
      <c r="E44" s="129">
        <v>54</v>
      </c>
      <c r="F44" s="129">
        <v>20153</v>
      </c>
      <c r="G44" s="129" t="s">
        <v>202</v>
      </c>
      <c r="H44" s="129" t="s">
        <v>157</v>
      </c>
      <c r="I44" s="129" t="s">
        <v>141</v>
      </c>
      <c r="J44" s="133">
        <v>90</v>
      </c>
      <c r="K44" s="188"/>
      <c r="L44" s="188"/>
      <c r="M44" s="188"/>
      <c r="N44" s="188"/>
      <c r="O44" s="188"/>
      <c r="P44" s="188"/>
      <c r="Q44" s="129" t="s">
        <v>213</v>
      </c>
      <c r="R44" s="138">
        <v>0</v>
      </c>
    </row>
    <row r="45" spans="1:18" s="90" customFormat="1" ht="45">
      <c r="A45" s="132">
        <v>30</v>
      </c>
      <c r="B45" s="177" t="s">
        <v>109</v>
      </c>
      <c r="C45" s="129" t="s">
        <v>162</v>
      </c>
      <c r="D45" s="177" t="s">
        <v>198</v>
      </c>
      <c r="E45" s="192" t="s">
        <v>170</v>
      </c>
      <c r="F45" s="129">
        <v>20153</v>
      </c>
      <c r="G45" s="129" t="s">
        <v>202</v>
      </c>
      <c r="H45" s="129" t="s">
        <v>157</v>
      </c>
      <c r="I45" s="129" t="s">
        <v>141</v>
      </c>
      <c r="J45" s="133">
        <v>374</v>
      </c>
      <c r="K45" s="188"/>
      <c r="L45" s="188"/>
      <c r="M45" s="188"/>
      <c r="N45" s="188"/>
      <c r="O45" s="188"/>
      <c r="P45" s="188"/>
      <c r="Q45" s="129" t="s">
        <v>213</v>
      </c>
      <c r="R45" s="138">
        <v>0</v>
      </c>
    </row>
    <row r="46" spans="1:18" s="90" customFormat="1" ht="45">
      <c r="A46" s="132">
        <v>31</v>
      </c>
      <c r="B46" s="177" t="s">
        <v>155</v>
      </c>
      <c r="C46" s="129" t="s">
        <v>162</v>
      </c>
      <c r="D46" s="177" t="s">
        <v>199</v>
      </c>
      <c r="E46" s="129">
        <v>5</v>
      </c>
      <c r="F46" s="129">
        <v>20152</v>
      </c>
      <c r="G46" s="129" t="s">
        <v>202</v>
      </c>
      <c r="H46" s="129" t="s">
        <v>157</v>
      </c>
      <c r="I46" s="129" t="s">
        <v>141</v>
      </c>
      <c r="J46" s="133">
        <v>580</v>
      </c>
      <c r="K46" s="191">
        <v>416</v>
      </c>
      <c r="L46" s="188"/>
      <c r="M46" s="188"/>
      <c r="N46" s="188"/>
      <c r="O46" s="188"/>
      <c r="P46" s="188"/>
      <c r="Q46" s="129" t="s">
        <v>214</v>
      </c>
      <c r="R46" s="138">
        <v>0</v>
      </c>
    </row>
    <row r="47" spans="1:18" s="90" customFormat="1" ht="105">
      <c r="A47" s="132">
        <v>32</v>
      </c>
      <c r="B47" s="177" t="s">
        <v>137</v>
      </c>
      <c r="C47" s="129" t="s">
        <v>162</v>
      </c>
      <c r="D47" s="177" t="s">
        <v>200</v>
      </c>
      <c r="E47" s="129">
        <v>3</v>
      </c>
      <c r="F47" s="129">
        <v>20146</v>
      </c>
      <c r="G47" s="129" t="s">
        <v>202</v>
      </c>
      <c r="H47" s="129" t="s">
        <v>157</v>
      </c>
      <c r="I47" s="129" t="s">
        <v>103</v>
      </c>
      <c r="J47" s="133">
        <v>3050</v>
      </c>
      <c r="K47" s="132">
        <v>428</v>
      </c>
      <c r="L47" s="132">
        <v>9</v>
      </c>
      <c r="M47" s="132">
        <v>701</v>
      </c>
      <c r="N47" s="132">
        <v>2</v>
      </c>
      <c r="O47" s="132" t="s">
        <v>116</v>
      </c>
      <c r="P47" s="132">
        <v>3</v>
      </c>
      <c r="Q47" s="132" t="s">
        <v>76</v>
      </c>
      <c r="R47" s="161">
        <v>382740.61</v>
      </c>
    </row>
    <row r="48" spans="1:18" s="90" customFormat="1" ht="90">
      <c r="A48" s="132">
        <v>33</v>
      </c>
      <c r="B48" s="130" t="s">
        <v>87</v>
      </c>
      <c r="C48" s="129" t="s">
        <v>162</v>
      </c>
      <c r="D48" s="131" t="s">
        <v>201</v>
      </c>
      <c r="E48" s="129">
        <v>1</v>
      </c>
      <c r="F48" s="129">
        <v>20146</v>
      </c>
      <c r="G48" s="129" t="s">
        <v>202</v>
      </c>
      <c r="H48" s="129" t="s">
        <v>157</v>
      </c>
      <c r="I48" s="129" t="s">
        <v>143</v>
      </c>
      <c r="J48" s="133">
        <v>49.85</v>
      </c>
      <c r="K48" s="132">
        <v>510</v>
      </c>
      <c r="L48" s="132">
        <v>100</v>
      </c>
      <c r="M48" s="132">
        <v>49</v>
      </c>
      <c r="N48" s="132">
        <v>2</v>
      </c>
      <c r="O48" s="132" t="s">
        <v>122</v>
      </c>
      <c r="P48" s="132">
        <v>1</v>
      </c>
      <c r="Q48" s="129" t="s">
        <v>90</v>
      </c>
      <c r="R48" s="193" t="s">
        <v>215</v>
      </c>
    </row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</sheetData>
  <sheetProtection/>
  <mergeCells count="124">
    <mergeCell ref="R41:R42"/>
    <mergeCell ref="G34:G35"/>
    <mergeCell ref="G41:G42"/>
    <mergeCell ref="F31:F32"/>
    <mergeCell ref="F34:F35"/>
    <mergeCell ref="F41:F42"/>
    <mergeCell ref="G5:G7"/>
    <mergeCell ref="G9:G10"/>
    <mergeCell ref="G11:G12"/>
    <mergeCell ref="G17:G19"/>
    <mergeCell ref="G21:G22"/>
    <mergeCell ref="G25:G26"/>
    <mergeCell ref="G31:G32"/>
    <mergeCell ref="F5:F7"/>
    <mergeCell ref="F9:F10"/>
    <mergeCell ref="F11:F12"/>
    <mergeCell ref="F18:F19"/>
    <mergeCell ref="F21:F22"/>
    <mergeCell ref="F25:F26"/>
    <mergeCell ref="C41:C42"/>
    <mergeCell ref="E5:E7"/>
    <mergeCell ref="E9:E10"/>
    <mergeCell ref="E11:E12"/>
    <mergeCell ref="E17:E19"/>
    <mergeCell ref="E21:E22"/>
    <mergeCell ref="E25:E26"/>
    <mergeCell ref="E31:E32"/>
    <mergeCell ref="C9:C10"/>
    <mergeCell ref="E41:E42"/>
    <mergeCell ref="Q41:Q42"/>
    <mergeCell ref="L25:L26"/>
    <mergeCell ref="Q25:Q26"/>
    <mergeCell ref="A41:A42"/>
    <mergeCell ref="D41:D42"/>
    <mergeCell ref="I41:I42"/>
    <mergeCell ref="C25:C26"/>
    <mergeCell ref="C31:C32"/>
    <mergeCell ref="H31:H32"/>
    <mergeCell ref="C34:C35"/>
    <mergeCell ref="L41:L42"/>
    <mergeCell ref="M41:M42"/>
    <mergeCell ref="A25:A26"/>
    <mergeCell ref="D25:D26"/>
    <mergeCell ref="I25:I26"/>
    <mergeCell ref="K25:K26"/>
    <mergeCell ref="H34:H35"/>
    <mergeCell ref="H41:H42"/>
    <mergeCell ref="H25:H26"/>
    <mergeCell ref="A31:A32"/>
    <mergeCell ref="R5:R7"/>
    <mergeCell ref="R9:R10"/>
    <mergeCell ref="N11:N12"/>
    <mergeCell ref="D31:D32"/>
    <mergeCell ref="O41:O42"/>
    <mergeCell ref="L11:L12"/>
    <mergeCell ref="M11:M12"/>
    <mergeCell ref="D11:D12"/>
    <mergeCell ref="J21:J22"/>
    <mergeCell ref="K41:K42"/>
    <mergeCell ref="R21:R22"/>
    <mergeCell ref="K11:K12"/>
    <mergeCell ref="Q21:Q22"/>
    <mergeCell ref="B21:B22"/>
    <mergeCell ref="L17:L18"/>
    <mergeCell ref="A17:A19"/>
    <mergeCell ref="C11:C12"/>
    <mergeCell ref="C18:C19"/>
    <mergeCell ref="C21:C22"/>
    <mergeCell ref="Q17:Q18"/>
    <mergeCell ref="A11:A12"/>
    <mergeCell ref="I11:I12"/>
    <mergeCell ref="R11:R12"/>
    <mergeCell ref="J11:J12"/>
    <mergeCell ref="B11:B12"/>
    <mergeCell ref="P11:P12"/>
    <mergeCell ref="O11:O12"/>
    <mergeCell ref="H5:H7"/>
    <mergeCell ref="H9:H10"/>
    <mergeCell ref="C5:C7"/>
    <mergeCell ref="K9:K10"/>
    <mergeCell ref="Q11:Q12"/>
    <mergeCell ref="H11:H12"/>
    <mergeCell ref="I5:I7"/>
    <mergeCell ref="K5:K7"/>
    <mergeCell ref="J9:J10"/>
    <mergeCell ref="O9:O10"/>
    <mergeCell ref="Q5:Q7"/>
    <mergeCell ref="J5:J7"/>
    <mergeCell ref="L5:L7"/>
    <mergeCell ref="I3:I4"/>
    <mergeCell ref="Q3:Q4"/>
    <mergeCell ref="P9:P10"/>
    <mergeCell ref="N9:N10"/>
    <mergeCell ref="Q9:Q10"/>
    <mergeCell ref="D34:D35"/>
    <mergeCell ref="I34:I35"/>
    <mergeCell ref="J34:J35"/>
    <mergeCell ref="K17:K18"/>
    <mergeCell ref="I9:I10"/>
    <mergeCell ref="D9:D10"/>
    <mergeCell ref="H17:H19"/>
    <mergeCell ref="H21:H22"/>
    <mergeCell ref="D17:D19"/>
    <mergeCell ref="E34:E35"/>
    <mergeCell ref="P41:P42"/>
    <mergeCell ref="N41:N42"/>
    <mergeCell ref="A14:A16"/>
    <mergeCell ref="Q14:Q16"/>
    <mergeCell ref="L9:L10"/>
    <mergeCell ref="R3:R4"/>
    <mergeCell ref="J3:J4"/>
    <mergeCell ref="D5:D7"/>
    <mergeCell ref="A5:A7"/>
    <mergeCell ref="B5:B7"/>
    <mergeCell ref="A1:F1"/>
    <mergeCell ref="R25:R26"/>
    <mergeCell ref="R14:R16"/>
    <mergeCell ref="A21:A22"/>
    <mergeCell ref="Q34:Q35"/>
    <mergeCell ref="K21:K22"/>
    <mergeCell ref="D21:D22"/>
    <mergeCell ref="I21:I22"/>
    <mergeCell ref="A9:A10"/>
    <mergeCell ref="A34:A35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Bottazzi Paolo</dc:creator>
  <cp:keywords/>
  <dc:description/>
  <cp:lastModifiedBy>Maldifassi Germana</cp:lastModifiedBy>
  <cp:lastPrinted>2021-06-25T07:05:08Z</cp:lastPrinted>
  <dcterms:created xsi:type="dcterms:W3CDTF">2015-03-23T10:10:54Z</dcterms:created>
  <dcterms:modified xsi:type="dcterms:W3CDTF">2023-01-11T11:00:23Z</dcterms:modified>
  <cp:category/>
  <cp:version/>
  <cp:contentType/>
  <cp:contentStatus/>
</cp:coreProperties>
</file>