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07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H57" i="1"/>
  <c r="R41" i="1" s="1"/>
  <c r="Q23" i="1"/>
  <c r="G57" i="1"/>
  <c r="E55" i="1"/>
  <c r="E51" i="1"/>
  <c r="E54" i="1" s="1"/>
  <c r="I54" i="1" s="1"/>
  <c r="E45" i="1"/>
  <c r="E42" i="1"/>
  <c r="P36" i="1"/>
  <c r="Q40" i="1"/>
  <c r="P39" i="1"/>
  <c r="E39" i="1"/>
  <c r="P35" i="1"/>
  <c r="P37" i="1"/>
  <c r="E36" i="1"/>
  <c r="P34" i="1"/>
  <c r="P33" i="1"/>
  <c r="E33" i="1"/>
  <c r="P32" i="1"/>
  <c r="E30" i="1"/>
  <c r="E27" i="1"/>
  <c r="P31" i="1"/>
  <c r="E24" i="1"/>
  <c r="P30" i="1"/>
  <c r="R23" i="1"/>
  <c r="O23" i="1"/>
  <c r="O41" i="1" s="1"/>
  <c r="N23" i="1"/>
  <c r="N41" i="1" s="1"/>
  <c r="Q22" i="1"/>
  <c r="O22" i="1"/>
  <c r="O40" i="1" s="1"/>
  <c r="N22" i="1"/>
  <c r="N40" i="1" s="1"/>
  <c r="P21" i="1"/>
  <c r="O21" i="1"/>
  <c r="O39" i="1" s="1"/>
  <c r="N21" i="1"/>
  <c r="N39" i="1" s="1"/>
  <c r="E21" i="1"/>
  <c r="P29" i="1"/>
  <c r="O20" i="1"/>
  <c r="O38" i="1" s="1"/>
  <c r="N20" i="1"/>
  <c r="N38" i="1" s="1"/>
  <c r="P19" i="1"/>
  <c r="O19" i="1"/>
  <c r="O37" i="1" s="1"/>
  <c r="N19" i="1"/>
  <c r="N37" i="1" s="1"/>
  <c r="P18" i="1"/>
  <c r="O18" i="1"/>
  <c r="O36" i="1" s="1"/>
  <c r="N18" i="1"/>
  <c r="N36" i="1" s="1"/>
  <c r="E18" i="1"/>
  <c r="P28" i="1"/>
  <c r="P17" i="1"/>
  <c r="O17" i="1"/>
  <c r="O35" i="1" s="1"/>
  <c r="N17" i="1"/>
  <c r="N35" i="1" s="1"/>
  <c r="P16" i="1"/>
  <c r="O16" i="1"/>
  <c r="O34" i="1" s="1"/>
  <c r="N16" i="1"/>
  <c r="N34" i="1" s="1"/>
  <c r="P15" i="1"/>
  <c r="O15" i="1"/>
  <c r="O33" i="1" s="1"/>
  <c r="N15" i="1"/>
  <c r="N33" i="1" s="1"/>
  <c r="E15" i="1"/>
  <c r="P27" i="1"/>
  <c r="P9" i="1"/>
  <c r="P14" i="1"/>
  <c r="O14" i="1"/>
  <c r="O32" i="1" s="1"/>
  <c r="N14" i="1"/>
  <c r="N32" i="1" s="1"/>
  <c r="P13" i="1"/>
  <c r="O13" i="1"/>
  <c r="O31" i="1" s="1"/>
  <c r="N13" i="1"/>
  <c r="N31" i="1" s="1"/>
  <c r="P12" i="1"/>
  <c r="O12" i="1"/>
  <c r="O30" i="1" s="1"/>
  <c r="N12" i="1"/>
  <c r="N30" i="1" s="1"/>
  <c r="E12" i="1"/>
  <c r="P26" i="1"/>
  <c r="P11" i="1"/>
  <c r="O11" i="1"/>
  <c r="O29" i="1" s="1"/>
  <c r="N11" i="1"/>
  <c r="N29" i="1" s="1"/>
  <c r="P10" i="1"/>
  <c r="O10" i="1"/>
  <c r="O28" i="1" s="1"/>
  <c r="N10" i="1"/>
  <c r="N28" i="1" s="1"/>
  <c r="O9" i="1"/>
  <c r="O27" i="1" s="1"/>
  <c r="N9" i="1"/>
  <c r="N27" i="1" s="1"/>
  <c r="E9" i="1"/>
  <c r="P25" i="1"/>
  <c r="P7" i="1"/>
  <c r="P8" i="1"/>
  <c r="O8" i="1"/>
  <c r="O26" i="1" s="1"/>
  <c r="N8" i="1"/>
  <c r="N26" i="1" s="1"/>
  <c r="O7" i="1"/>
  <c r="O25" i="1" s="1"/>
  <c r="N7" i="1"/>
  <c r="N25" i="1" s="1"/>
  <c r="E7" i="1"/>
  <c r="E10" i="1" s="1"/>
  <c r="Q6" i="1"/>
  <c r="P6" i="1"/>
  <c r="O6" i="1"/>
  <c r="O24" i="1" s="1"/>
  <c r="N6" i="1"/>
  <c r="N24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G6" i="1"/>
  <c r="R6" i="1" s="1"/>
  <c r="E6" i="1"/>
  <c r="I6" i="1" s="1"/>
  <c r="P24" i="1"/>
  <c r="I4" i="1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P38" i="1"/>
  <c r="P41" i="1"/>
  <c r="E48" i="1" l="1"/>
  <c r="E57" i="1"/>
  <c r="I57" i="1" s="1"/>
  <c r="P20" i="1"/>
  <c r="P23" i="1"/>
  <c r="Q25" i="1"/>
  <c r="H9" i="1"/>
  <c r="R25" i="1" s="1"/>
  <c r="E13" i="1"/>
  <c r="E16" i="1" s="1"/>
  <c r="I9" i="1"/>
  <c r="Q8" i="1"/>
  <c r="G12" i="1"/>
  <c r="R8" i="1" s="1"/>
  <c r="G54" i="1"/>
  <c r="R22" i="1" s="1"/>
  <c r="P22" i="1"/>
  <c r="H54" i="1"/>
  <c r="R40" i="1" s="1"/>
  <c r="P40" i="1"/>
  <c r="Q41" i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Q24" i="1"/>
  <c r="H6" i="1"/>
  <c r="R24" i="1" s="1"/>
  <c r="Q7" i="1"/>
  <c r="G9" i="1"/>
  <c r="R7" i="1" s="1"/>
  <c r="I12" i="1" l="1"/>
  <c r="G15" i="1"/>
  <c r="R9" i="1" s="1"/>
  <c r="Q9" i="1"/>
  <c r="E19" i="1"/>
  <c r="I15" i="1"/>
  <c r="Q26" i="1"/>
  <c r="H12" i="1"/>
  <c r="R26" i="1" s="1"/>
  <c r="E22" i="1" l="1"/>
  <c r="I18" i="1"/>
  <c r="Q27" i="1"/>
  <c r="H15" i="1"/>
  <c r="R27" i="1" s="1"/>
  <c r="E25" i="1"/>
  <c r="I21" i="1"/>
  <c r="G18" i="1"/>
  <c r="R10" i="1" s="1"/>
  <c r="Q10" i="1"/>
  <c r="G21" i="1" l="1"/>
  <c r="R11" i="1" s="1"/>
  <c r="Q11" i="1"/>
  <c r="E28" i="1"/>
  <c r="I24" i="1"/>
  <c r="H18" i="1"/>
  <c r="R28" i="1" s="1"/>
  <c r="Q28" i="1"/>
  <c r="E31" i="1" l="1"/>
  <c r="I27" i="1"/>
  <c r="Q29" i="1"/>
  <c r="H21" i="1"/>
  <c r="R29" i="1" s="1"/>
  <c r="E34" i="1"/>
  <c r="I30" i="1"/>
  <c r="G24" i="1"/>
  <c r="R12" i="1" s="1"/>
  <c r="Q12" i="1"/>
  <c r="E37" i="1" l="1"/>
  <c r="I33" i="1"/>
  <c r="G27" i="1"/>
  <c r="R13" i="1" s="1"/>
  <c r="Q13" i="1"/>
  <c r="E40" i="1"/>
  <c r="I36" i="1"/>
  <c r="H24" i="1"/>
  <c r="R30" i="1" s="1"/>
  <c r="Q30" i="1"/>
  <c r="E43" i="1" l="1"/>
  <c r="I39" i="1"/>
  <c r="Q31" i="1"/>
  <c r="H27" i="1"/>
  <c r="R31" i="1" s="1"/>
  <c r="E46" i="1"/>
  <c r="I45" i="1" s="1"/>
  <c r="I42" i="1"/>
  <c r="Q14" i="1"/>
  <c r="G30" i="1"/>
  <c r="R14" i="1" s="1"/>
  <c r="G33" i="1" l="1"/>
  <c r="R15" i="1" s="1"/>
  <c r="Q15" i="1"/>
  <c r="E52" i="1"/>
  <c r="I51" i="1" s="1"/>
  <c r="E49" i="1"/>
  <c r="I48" i="1" s="1"/>
  <c r="Q32" i="1"/>
  <c r="H30" i="1"/>
  <c r="R32" i="1" s="1"/>
  <c r="Q33" i="1" l="1"/>
  <c r="H33" i="1"/>
  <c r="R33" i="1" s="1"/>
  <c r="G36" i="1"/>
  <c r="R16" i="1" s="1"/>
  <c r="Q16" i="1"/>
  <c r="G39" i="1" l="1"/>
  <c r="R17" i="1" s="1"/>
  <c r="Q17" i="1"/>
  <c r="H36" i="1"/>
  <c r="R34" i="1" s="1"/>
  <c r="Q34" i="1"/>
  <c r="H39" i="1" l="1"/>
  <c r="R35" i="1" s="1"/>
  <c r="Q35" i="1"/>
  <c r="G42" i="1"/>
  <c r="R18" i="1" s="1"/>
  <c r="Q18" i="1"/>
  <c r="Q19" i="1" l="1"/>
  <c r="G45" i="1"/>
  <c r="R19" i="1" s="1"/>
  <c r="H42" i="1"/>
  <c r="R36" i="1" s="1"/>
  <c r="Q36" i="1"/>
  <c r="H45" i="1" l="1"/>
  <c r="R37" i="1" s="1"/>
  <c r="Q37" i="1"/>
  <c r="G48" i="1"/>
  <c r="R20" i="1" s="1"/>
  <c r="Q20" i="1"/>
  <c r="Q21" i="1"/>
  <c r="G51" i="1"/>
  <c r="R21" i="1" s="1"/>
  <c r="Q39" i="1" l="1"/>
  <c r="H51" i="1"/>
  <c r="R39" i="1" s="1"/>
  <c r="Q38" i="1"/>
  <c r="H48" i="1"/>
  <c r="R38" i="1" s="1"/>
</calcChain>
</file>

<file path=xl/sharedStrings.xml><?xml version="1.0" encoding="utf-8"?>
<sst xmlns="http://schemas.openxmlformats.org/spreadsheetml/2006/main" count="76" uniqueCount="57">
  <si>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</si>
  <si>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</si>
  <si>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</si>
  <si>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</si>
  <si>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</si>
  <si>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</si>
  <si>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</si>
  <si>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</si>
  <si>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</si>
  <si>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</si>
  <si>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</si>
  <si>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</si>
  <si>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</si>
  <si>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</si>
  <si>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</si>
  <si>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</si>
  <si>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</si>
  <si>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</si>
  <si>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</si>
  <si>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</si>
  <si>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</si>
  <si>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</si>
  <si>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</si>
  <si>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</si>
  <si>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</si>
  <si>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</si>
  <si>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</si>
  <si>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</si>
  <si>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</si>
  <si>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</si>
  <si>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</si>
  <si>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</si>
  <si>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</si>
  <si>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</si>
  <si>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</si>
  <si>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</si>
  <si>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</si>
  <si>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</si>
  <si>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</si>
  <si>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</si>
  <si>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</si>
  <si>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</si>
  <si>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</si>
  <si>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</si>
  <si>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</si>
  <si>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</si>
  <si>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</si>
  <si>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</si>
  <si>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</si>
  <si>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</si>
  <si>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</si>
  <si>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</si>
  <si>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Valore netto al 31/12/2018</t>
  </si>
  <si>
    <t>Valore netto al 31/12/2019</t>
  </si>
  <si>
    <t>Prechiusura al ° trimestre 2019</t>
  </si>
  <si>
    <t>AZIENDE SOCIO SANITARIE TERRITORIALI - INDICATORI DI BILANCIO Consuntivo 2019</t>
  </si>
  <si>
    <t>ASST SANTI PAOLO E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</si>
</sst>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1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2" fillId="0" borderId="0" xfId="1" applyFont="1" applyProtection="1"/>
    <xf numFmtId="0" fontId="2" fillId="0" borderId="0" xfId="2" applyFont="1" applyProtection="1"/>
    <xf numFmtId="0" fontId="3" fillId="0" borderId="1" xfId="1" applyFont="1" applyBorder="1" applyAlignment="1" applyProtection="1">
      <alignment horizontal="center"/>
      <protection hidden="1"/>
    </xf>
    <xf numFmtId="0" fontId="3" fillId="0" borderId="0" xfId="1" applyFont="1" applyProtection="1"/>
    <xf numFmtId="0" fontId="4" fillId="0" borderId="0" xfId="1" applyFont="1" applyProtection="1"/>
    <xf numFmtId="14" fontId="2" fillId="0" borderId="0" xfId="1" applyNumberFormat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2" fillId="0" borderId="0" xfId="3" applyFont="1" applyAlignment="1">
      <alignment wrapText="1"/>
    </xf>
    <xf numFmtId="2" fontId="2" fillId="0" borderId="0" xfId="3" applyNumberFormat="1" applyFont="1" applyAlignment="1">
      <alignment wrapText="1"/>
    </xf>
    <xf numFmtId="0" fontId="2" fillId="0" borderId="2" xfId="1" applyFont="1" applyBorder="1" applyAlignment="1" applyProtection="1">
      <alignment wrapText="1"/>
    </xf>
    <xf numFmtId="165" fontId="2" fillId="0" borderId="2" xfId="4" applyNumberFormat="1" applyFont="1" applyFill="1" applyBorder="1" applyProtection="1"/>
    <xf numFmtId="0" fontId="2" fillId="0" borderId="2" xfId="1" applyFont="1" applyBorder="1" applyProtection="1"/>
    <xf numFmtId="10" fontId="6" fillId="0" borderId="3" xfId="5" applyNumberFormat="1" applyFont="1" applyBorder="1" applyAlignment="1" applyProtection="1">
      <alignment horizontal="center" vertical="center"/>
    </xf>
    <xf numFmtId="165" fontId="2" fillId="0" borderId="0" xfId="3" applyNumberFormat="1" applyFont="1" applyAlignment="1">
      <alignment wrapText="1"/>
    </xf>
    <xf numFmtId="166" fontId="2" fillId="0" borderId="0" xfId="3" applyNumberFormat="1" applyFont="1" applyAlignment="1">
      <alignment wrapText="1"/>
    </xf>
    <xf numFmtId="0" fontId="2" fillId="0" borderId="4" xfId="1" applyFont="1" applyBorder="1" applyAlignment="1" applyProtection="1">
      <alignment wrapText="1"/>
    </xf>
    <xf numFmtId="166" fontId="2" fillId="0" borderId="4" xfId="1" applyNumberFormat="1" applyFont="1" applyFill="1" applyBorder="1" applyProtection="1"/>
    <xf numFmtId="0" fontId="2" fillId="0" borderId="4" xfId="1" applyFont="1" applyBorder="1" applyProtection="1"/>
    <xf numFmtId="10" fontId="6" fillId="0" borderId="5" xfId="5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wrapText="1"/>
    </xf>
    <xf numFmtId="0" fontId="2" fillId="0" borderId="0" xfId="1" applyFont="1" applyFill="1" applyProtection="1"/>
    <xf numFmtId="10" fontId="7" fillId="0" borderId="0" xfId="1" applyNumberFormat="1" applyFont="1" applyProtection="1"/>
    <xf numFmtId="166" fontId="2" fillId="0" borderId="2" xfId="1" applyNumberFormat="1" applyFont="1" applyFill="1" applyBorder="1" applyProtection="1"/>
    <xf numFmtId="10" fontId="6" fillId="0" borderId="0" xfId="1" applyNumberFormat="1" applyFont="1" applyProtection="1"/>
    <xf numFmtId="0" fontId="2" fillId="0" borderId="6" xfId="1" applyFont="1" applyBorder="1" applyAlignment="1" applyProtection="1">
      <alignment wrapText="1"/>
    </xf>
    <xf numFmtId="166" fontId="2" fillId="0" borderId="6" xfId="1" applyNumberFormat="1" applyFont="1" applyFill="1" applyBorder="1" applyProtection="1"/>
    <xf numFmtId="0" fontId="2" fillId="0" borderId="6" xfId="1" applyFont="1" applyBorder="1" applyProtection="1"/>
    <xf numFmtId="10" fontId="6" fillId="0" borderId="7" xfId="5" applyNumberFormat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wrapText="1"/>
    </xf>
    <xf numFmtId="166" fontId="2" fillId="0" borderId="8" xfId="1" applyNumberFormat="1" applyFont="1" applyFill="1" applyBorder="1" applyProtection="1"/>
    <xf numFmtId="0" fontId="2" fillId="0" borderId="8" xfId="1" applyFont="1" applyBorder="1" applyProtection="1"/>
    <xf numFmtId="10" fontId="6" fillId="0" borderId="9" xfId="5" applyNumberFormat="1" applyFont="1" applyBorder="1" applyAlignment="1" applyProtection="1">
      <alignment horizontal="center" vertical="center"/>
    </xf>
    <xf numFmtId="10" fontId="6" fillId="0" borderId="10" xfId="5" applyNumberFormat="1" applyFont="1" applyBorder="1" applyAlignment="1" applyProtection="1">
      <alignment horizontal="center" vertical="center"/>
    </xf>
    <xf numFmtId="10" fontId="6" fillId="0" borderId="11" xfId="1" applyNumberFormat="1" applyFont="1" applyBorder="1" applyProtection="1"/>
    <xf numFmtId="0" fontId="8" fillId="0" borderId="6" xfId="1" applyFont="1" applyBorder="1" applyAlignment="1" applyProtection="1">
      <alignment wrapText="1"/>
    </xf>
    <xf numFmtId="166" fontId="8" fillId="0" borderId="6" xfId="1" applyNumberFormat="1" applyFont="1" applyFill="1" applyBorder="1" applyProtection="1"/>
    <xf numFmtId="0" fontId="8" fillId="0" borderId="6" xfId="1" applyFont="1" applyBorder="1" applyProtection="1"/>
    <xf numFmtId="10" fontId="9" fillId="0" borderId="7" xfId="5" applyNumberFormat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wrapText="1"/>
    </xf>
    <xf numFmtId="166" fontId="8" fillId="0" borderId="8" xfId="1" applyNumberFormat="1" applyFont="1" applyFill="1" applyBorder="1" applyProtection="1"/>
    <xf numFmtId="0" fontId="8" fillId="0" borderId="8" xfId="1" applyFont="1" applyBorder="1" applyProtection="1"/>
    <xf numFmtId="10" fontId="9" fillId="0" borderId="9" xfId="5" applyNumberFormat="1" applyFont="1" applyBorder="1" applyAlignment="1" applyProtection="1">
      <alignment horizontal="center" vertical="center"/>
    </xf>
    <xf numFmtId="10" fontId="9" fillId="0" borderId="10" xfId="5" applyNumberFormat="1" applyFont="1" applyBorder="1" applyAlignment="1" applyProtection="1">
      <alignment horizontal="center" vertical="center"/>
    </xf>
    <xf numFmtId="0" fontId="8" fillId="0" borderId="0" xfId="1" applyFont="1" applyProtection="1"/>
    <xf numFmtId="0" fontId="8" fillId="0" borderId="0" xfId="1" applyFont="1" applyFill="1" applyProtection="1"/>
    <xf numFmtId="0" fontId="10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wrapText="1"/>
    </xf>
    <xf numFmtId="166" fontId="8" fillId="0" borderId="0" xfId="1" applyNumberFormat="1" applyFont="1" applyFill="1" applyBorder="1" applyProtection="1"/>
    <xf numFmtId="0" fontId="8" fillId="0" borderId="0" xfId="1" applyFont="1" applyBorder="1" applyProtection="1"/>
    <xf numFmtId="166" fontId="2" fillId="0" borderId="6" xfId="1" applyNumberFormat="1" applyFont="1" applyFill="1" applyBorder="1" applyAlignment="1" applyProtection="1">
      <alignment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wrapText="1"/>
    </xf>
    <xf numFmtId="166" fontId="2" fillId="0" borderId="0" xfId="1" applyNumberFormat="1" applyFont="1" applyFill="1" applyBorder="1" applyProtection="1"/>
    <xf numFmtId="0" fontId="2" fillId="0" borderId="0" xfId="1" applyFont="1" applyBorder="1" applyProtection="1"/>
    <xf numFmtId="0" fontId="3" fillId="0" borderId="13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</cellXfs>
  <cellStyles count="6">
    <cellStyle name="Migliaia 2" xfId="4"/>
    <cellStyle name="Normale" xfId="0" builtinId="0"/>
    <cellStyle name="Normale 2 2" xfId="3"/>
    <cellStyle name="Normale 2_conto_economico_trimestrale_TRIM_1" xfId="1"/>
    <cellStyle name="Normale 2_conto_economico_trimestrale_TRIM_3" xfId="2"/>
    <cellStyle name="Percentuale 2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_di_esercizio_702_CE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LP_Ric"/>
      <sheetName val="NI-Ter"/>
      <sheetName val="Dettaglio_CE_LP_Ter"/>
      <sheetName val="Dettaglio_CE_Ter"/>
      <sheetName val="NI-118"/>
      <sheetName val="Dettaglio_CE_LP_Soc"/>
      <sheetName val="Dettaglio_CE_Soc"/>
      <sheetName val="Dettaglio_CE_Tot"/>
      <sheetName val="Dettaglio_CE_Ric"/>
      <sheetName val="NI-Ric"/>
      <sheetName val="NI-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INDICATORI ASST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702</v>
          </cell>
        </row>
      </sheetData>
      <sheetData sheetId="3"/>
      <sheetData sheetId="4"/>
      <sheetData sheetId="5"/>
      <sheetData sheetId="6"/>
      <sheetData sheetId="7">
        <row r="11">
          <cell r="R11">
            <v>0</v>
          </cell>
        </row>
        <row r="94">
          <cell r="R94">
            <v>0</v>
          </cell>
        </row>
        <row r="356">
          <cell r="R356">
            <v>0</v>
          </cell>
        </row>
        <row r="371">
          <cell r="R371">
            <v>0</v>
          </cell>
        </row>
        <row r="375">
          <cell r="R375">
            <v>0</v>
          </cell>
        </row>
        <row r="377">
          <cell r="R377">
            <v>0</v>
          </cell>
        </row>
        <row r="447">
          <cell r="R447">
            <v>0</v>
          </cell>
        </row>
        <row r="468">
          <cell r="R468">
            <v>0</v>
          </cell>
        </row>
        <row r="844">
          <cell r="R844">
            <v>0</v>
          </cell>
        </row>
        <row r="876">
          <cell r="R876">
            <v>0</v>
          </cell>
        </row>
        <row r="909">
          <cell r="R909">
            <v>0</v>
          </cell>
        </row>
        <row r="938">
          <cell r="R938">
            <v>0</v>
          </cell>
        </row>
        <row r="971">
          <cell r="R971">
            <v>0</v>
          </cell>
        </row>
        <row r="984">
          <cell r="R984">
            <v>0</v>
          </cell>
        </row>
        <row r="999">
          <cell r="R999">
            <v>0</v>
          </cell>
        </row>
        <row r="1334">
          <cell r="R1334">
            <v>0</v>
          </cell>
        </row>
        <row r="1557">
          <cell r="R1557">
            <v>0</v>
          </cell>
        </row>
        <row r="1679">
          <cell r="R1679">
            <v>0</v>
          </cell>
        </row>
        <row r="1696">
          <cell r="R169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4">
          <cell r="E34">
            <v>0</v>
          </cell>
        </row>
        <row r="37">
          <cell r="E37">
            <v>543912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G12" sqref="G12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1.125" style="2" customWidth="1"/>
    <col min="8" max="8" width="14" style="2" customWidth="1"/>
    <col min="9" max="9" width="11.5" style="2" hidden="1" customWidth="1"/>
    <col min="10" max="11" width="9" style="2"/>
    <col min="12" max="13" width="8" style="3" hidden="1" customWidth="1"/>
    <col min="14" max="14" width="23" style="3" hidden="1" customWidth="1"/>
    <col min="15" max="15" width="37.5" style="3" hidden="1" customWidth="1"/>
    <col min="16" max="18" width="8" style="3" hidden="1" customWidth="1"/>
    <col min="19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267" width="9" style="2"/>
    <col min="268" max="274" width="0" style="2" hidden="1" customWidth="1"/>
    <col min="275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523" width="9" style="2"/>
    <col min="524" max="530" width="0" style="2" hidden="1" customWidth="1"/>
    <col min="531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779" width="9" style="2"/>
    <col min="780" max="786" width="0" style="2" hidden="1" customWidth="1"/>
    <col min="787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035" width="9" style="2"/>
    <col min="1036" max="1042" width="0" style="2" hidden="1" customWidth="1"/>
    <col min="1043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291" width="9" style="2"/>
    <col min="1292" max="1298" width="0" style="2" hidden="1" customWidth="1"/>
    <col min="1299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547" width="9" style="2"/>
    <col min="1548" max="1554" width="0" style="2" hidden="1" customWidth="1"/>
    <col min="1555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1803" width="9" style="2"/>
    <col min="1804" max="1810" width="0" style="2" hidden="1" customWidth="1"/>
    <col min="1811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059" width="9" style="2"/>
    <col min="2060" max="2066" width="0" style="2" hidden="1" customWidth="1"/>
    <col min="2067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315" width="9" style="2"/>
    <col min="2316" max="2322" width="0" style="2" hidden="1" customWidth="1"/>
    <col min="2323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571" width="9" style="2"/>
    <col min="2572" max="2578" width="0" style="2" hidden="1" customWidth="1"/>
    <col min="2579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2827" width="9" style="2"/>
    <col min="2828" max="2834" width="0" style="2" hidden="1" customWidth="1"/>
    <col min="2835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083" width="9" style="2"/>
    <col min="3084" max="3090" width="0" style="2" hidden="1" customWidth="1"/>
    <col min="3091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339" width="9" style="2"/>
    <col min="3340" max="3346" width="0" style="2" hidden="1" customWidth="1"/>
    <col min="3347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595" width="9" style="2"/>
    <col min="3596" max="3602" width="0" style="2" hidden="1" customWidth="1"/>
    <col min="3603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3851" width="9" style="2"/>
    <col min="3852" max="3858" width="0" style="2" hidden="1" customWidth="1"/>
    <col min="3859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107" width="9" style="2"/>
    <col min="4108" max="4114" width="0" style="2" hidden="1" customWidth="1"/>
    <col min="4115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363" width="9" style="2"/>
    <col min="4364" max="4370" width="0" style="2" hidden="1" customWidth="1"/>
    <col min="4371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619" width="9" style="2"/>
    <col min="4620" max="4626" width="0" style="2" hidden="1" customWidth="1"/>
    <col min="4627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4875" width="9" style="2"/>
    <col min="4876" max="4882" width="0" style="2" hidden="1" customWidth="1"/>
    <col min="4883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131" width="9" style="2"/>
    <col min="5132" max="5138" width="0" style="2" hidden="1" customWidth="1"/>
    <col min="5139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387" width="9" style="2"/>
    <col min="5388" max="5394" width="0" style="2" hidden="1" customWidth="1"/>
    <col min="5395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643" width="9" style="2"/>
    <col min="5644" max="5650" width="0" style="2" hidden="1" customWidth="1"/>
    <col min="5651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5899" width="9" style="2"/>
    <col min="5900" max="5906" width="0" style="2" hidden="1" customWidth="1"/>
    <col min="5907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155" width="9" style="2"/>
    <col min="6156" max="6162" width="0" style="2" hidden="1" customWidth="1"/>
    <col min="6163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411" width="9" style="2"/>
    <col min="6412" max="6418" width="0" style="2" hidden="1" customWidth="1"/>
    <col min="6419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667" width="9" style="2"/>
    <col min="6668" max="6674" width="0" style="2" hidden="1" customWidth="1"/>
    <col min="6675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6923" width="9" style="2"/>
    <col min="6924" max="6930" width="0" style="2" hidden="1" customWidth="1"/>
    <col min="6931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179" width="9" style="2"/>
    <col min="7180" max="7186" width="0" style="2" hidden="1" customWidth="1"/>
    <col min="7187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435" width="9" style="2"/>
    <col min="7436" max="7442" width="0" style="2" hidden="1" customWidth="1"/>
    <col min="7443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691" width="9" style="2"/>
    <col min="7692" max="7698" width="0" style="2" hidden="1" customWidth="1"/>
    <col min="7699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7947" width="9" style="2"/>
    <col min="7948" max="7954" width="0" style="2" hidden="1" customWidth="1"/>
    <col min="7955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203" width="9" style="2"/>
    <col min="8204" max="8210" width="0" style="2" hidden="1" customWidth="1"/>
    <col min="8211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459" width="9" style="2"/>
    <col min="8460" max="8466" width="0" style="2" hidden="1" customWidth="1"/>
    <col min="8467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715" width="9" style="2"/>
    <col min="8716" max="8722" width="0" style="2" hidden="1" customWidth="1"/>
    <col min="8723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8971" width="9" style="2"/>
    <col min="8972" max="8978" width="0" style="2" hidden="1" customWidth="1"/>
    <col min="8979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227" width="9" style="2"/>
    <col min="9228" max="9234" width="0" style="2" hidden="1" customWidth="1"/>
    <col min="9235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483" width="9" style="2"/>
    <col min="9484" max="9490" width="0" style="2" hidden="1" customWidth="1"/>
    <col min="9491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739" width="9" style="2"/>
    <col min="9740" max="9746" width="0" style="2" hidden="1" customWidth="1"/>
    <col min="9747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9995" width="9" style="2"/>
    <col min="9996" max="10002" width="0" style="2" hidden="1" customWidth="1"/>
    <col min="10003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251" width="9" style="2"/>
    <col min="10252" max="10258" width="0" style="2" hidden="1" customWidth="1"/>
    <col min="10259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507" width="9" style="2"/>
    <col min="10508" max="10514" width="0" style="2" hidden="1" customWidth="1"/>
    <col min="10515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0763" width="9" style="2"/>
    <col min="10764" max="10770" width="0" style="2" hidden="1" customWidth="1"/>
    <col min="10771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019" width="9" style="2"/>
    <col min="11020" max="11026" width="0" style="2" hidden="1" customWidth="1"/>
    <col min="11027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275" width="9" style="2"/>
    <col min="11276" max="11282" width="0" style="2" hidden="1" customWidth="1"/>
    <col min="11283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531" width="9" style="2"/>
    <col min="11532" max="11538" width="0" style="2" hidden="1" customWidth="1"/>
    <col min="11539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1787" width="9" style="2"/>
    <col min="11788" max="11794" width="0" style="2" hidden="1" customWidth="1"/>
    <col min="11795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043" width="9" style="2"/>
    <col min="12044" max="12050" width="0" style="2" hidden="1" customWidth="1"/>
    <col min="12051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299" width="9" style="2"/>
    <col min="12300" max="12306" width="0" style="2" hidden="1" customWidth="1"/>
    <col min="12307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555" width="9" style="2"/>
    <col min="12556" max="12562" width="0" style="2" hidden="1" customWidth="1"/>
    <col min="12563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2811" width="9" style="2"/>
    <col min="12812" max="12818" width="0" style="2" hidden="1" customWidth="1"/>
    <col min="12819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067" width="9" style="2"/>
    <col min="13068" max="13074" width="0" style="2" hidden="1" customWidth="1"/>
    <col min="13075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323" width="9" style="2"/>
    <col min="13324" max="13330" width="0" style="2" hidden="1" customWidth="1"/>
    <col min="13331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579" width="9" style="2"/>
    <col min="13580" max="13586" width="0" style="2" hidden="1" customWidth="1"/>
    <col min="13587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3835" width="9" style="2"/>
    <col min="13836" max="13842" width="0" style="2" hidden="1" customWidth="1"/>
    <col min="13843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091" width="9" style="2"/>
    <col min="14092" max="14098" width="0" style="2" hidden="1" customWidth="1"/>
    <col min="14099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347" width="9" style="2"/>
    <col min="14348" max="14354" width="0" style="2" hidden="1" customWidth="1"/>
    <col min="14355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603" width="9" style="2"/>
    <col min="14604" max="14610" width="0" style="2" hidden="1" customWidth="1"/>
    <col min="14611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4859" width="9" style="2"/>
    <col min="14860" max="14866" width="0" style="2" hidden="1" customWidth="1"/>
    <col min="14867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115" width="9" style="2"/>
    <col min="15116" max="15122" width="0" style="2" hidden="1" customWidth="1"/>
    <col min="15123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371" width="9" style="2"/>
    <col min="15372" max="15378" width="0" style="2" hidden="1" customWidth="1"/>
    <col min="15379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627" width="9" style="2"/>
    <col min="15628" max="15634" width="0" style="2" hidden="1" customWidth="1"/>
    <col min="15635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5883" width="9" style="2"/>
    <col min="15884" max="15890" width="0" style="2" hidden="1" customWidth="1"/>
    <col min="15891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139" width="9" style="2"/>
    <col min="16140" max="16146" width="0" style="2" hidden="1" customWidth="1"/>
    <col min="16147" max="16384" width="9" style="2"/>
  </cols>
  <sheetData>
    <row r="1" spans="1:18" ht="46.5" customHeight="1" x14ac:dyDescent="0.3">
      <c r="A1" s="1" t="s">
        <v>55</v>
      </c>
      <c r="B1" s="1"/>
      <c r="C1" s="1"/>
      <c r="D1" s="1"/>
      <c r="E1" s="1"/>
      <c r="F1" s="1"/>
      <c r="G1" s="1"/>
      <c r="H1" s="1"/>
      <c r="I1" s="1"/>
    </row>
    <row r="2" spans="1:18" x14ac:dyDescent="0.3">
      <c r="A2" s="4" t="s">
        <v>0</v>
      </c>
      <c r="B2" s="5" t="s">
        <v>56</v>
      </c>
    </row>
    <row r="4" spans="1:18" ht="50.1" customHeight="1" x14ac:dyDescent="0.3">
      <c r="A4" s="6" t="s">
        <v>1</v>
      </c>
      <c r="C4" s="7" t="s">
        <v>52</v>
      </c>
      <c r="D4" s="8" t="s">
        <v>53</v>
      </c>
      <c r="E4" s="8" t="s">
        <v>54</v>
      </c>
      <c r="F4" s="9"/>
      <c r="G4" s="10" t="s">
        <v>52</v>
      </c>
      <c r="H4" s="10" t="s">
        <v>53</v>
      </c>
      <c r="I4" s="10" t="str">
        <f>E4</f>
        <v>Prechiusura al ° trimestre 2019</v>
      </c>
    </row>
    <row r="5" spans="1:18" ht="16.5" customHeight="1" x14ac:dyDescent="0.3">
      <c r="L5" s="11" t="s">
        <v>2</v>
      </c>
      <c r="M5" s="11" t="s">
        <v>3</v>
      </c>
      <c r="N5" s="11" t="s">
        <v>4</v>
      </c>
      <c r="O5" s="11" t="s">
        <v>5</v>
      </c>
      <c r="P5" s="11" t="s">
        <v>6</v>
      </c>
      <c r="Q5" s="11" t="s">
        <v>7</v>
      </c>
      <c r="R5" s="12" t="s">
        <v>8</v>
      </c>
    </row>
    <row r="6" spans="1:18" ht="16.5" customHeight="1" x14ac:dyDescent="0.3">
      <c r="A6" s="1" t="s">
        <v>9</v>
      </c>
      <c r="B6" s="13" t="s">
        <v>10</v>
      </c>
      <c r="C6" s="14">
        <v>191789000</v>
      </c>
      <c r="D6" s="14">
        <v>196142316</v>
      </c>
      <c r="E6" s="14">
        <f>+'[1]NI-San'!$R$999+'[1]NI-San'!$R$857+'[1]NI-San'!$R$862+'[1]NI-San'!$R$865+'[1]NI-San'!$R$947+'[1]NI-San'!$R$948+'[1]NI-San'!$R$950+'[1]NI-San'!$R$951</f>
        <v>0</v>
      </c>
      <c r="F6" s="15"/>
      <c r="G6" s="16">
        <f>IF(C7=0,0,+C6/C7)</f>
        <v>0.55314282747760479</v>
      </c>
      <c r="H6" s="16">
        <f>IF(D7=0,0,+D6/D7)</f>
        <v>0.56872216388834351</v>
      </c>
      <c r="I6" s="16" t="e">
        <f>+E6/E7</f>
        <v>#DIV/0!</v>
      </c>
      <c r="L6" s="11" t="str">
        <f>[1]Info!B2</f>
        <v>702</v>
      </c>
      <c r="M6" s="11" t="str">
        <f>C4</f>
        <v>Valore netto al 31/12/2018</v>
      </c>
      <c r="N6" s="11" t="str">
        <f>LEFT(A6,12)</f>
        <v>Indicatore 1</v>
      </c>
      <c r="O6" s="11" t="str">
        <f>B6&amp;" / "&amp;B7</f>
        <v>Costi del personale / Ricavi della gestione caratteristica</v>
      </c>
      <c r="P6" s="17">
        <f>C6</f>
        <v>191789000</v>
      </c>
      <c r="Q6" s="18">
        <f>C7</f>
        <v>346726000</v>
      </c>
      <c r="R6" s="12">
        <f>G6</f>
        <v>0.55314282747760479</v>
      </c>
    </row>
    <row r="7" spans="1:18" ht="16.5" customHeight="1" x14ac:dyDescent="0.3">
      <c r="A7" s="1"/>
      <c r="B7" s="19" t="s">
        <v>11</v>
      </c>
      <c r="C7" s="20">
        <v>346726000</v>
      </c>
      <c r="D7" s="20">
        <v>344882490</v>
      </c>
      <c r="E7" s="20">
        <f>+'[1]NI-San'!$R$11-'[1]NI-San'!$R$31-'[1]NI-San'!$R$356-'[1]NI-San'!$R$94</f>
        <v>0</v>
      </c>
      <c r="F7" s="21"/>
      <c r="G7" s="22"/>
      <c r="H7" s="22"/>
      <c r="I7" s="22"/>
      <c r="L7" s="11" t="str">
        <f t="shared" ref="L7:M22" si="0">L6</f>
        <v>702</v>
      </c>
      <c r="M7" s="11" t="str">
        <f t="shared" si="0"/>
        <v>Valore netto al 31/12/2018</v>
      </c>
      <c r="N7" s="11" t="str">
        <f>LEFT(A9,12)</f>
        <v>Indicatore 2</v>
      </c>
      <c r="O7" s="11" t="str">
        <f>B9&amp;" / "&amp;B10</f>
        <v>Costi per beni e servizi / Ricavi della gestione caratteristica</v>
      </c>
      <c r="P7" s="17">
        <f>C9</f>
        <v>183750000</v>
      </c>
      <c r="Q7" s="18">
        <f>C10</f>
        <v>346726000</v>
      </c>
      <c r="R7" s="12">
        <f>G9</f>
        <v>0.52995737268044507</v>
      </c>
    </row>
    <row r="8" spans="1:18" ht="16.5" customHeight="1" x14ac:dyDescent="0.3">
      <c r="B8" s="23"/>
      <c r="C8" s="24"/>
      <c r="D8" s="24"/>
      <c r="E8" s="24"/>
      <c r="G8" s="25"/>
      <c r="H8" s="25"/>
      <c r="I8" s="25"/>
      <c r="L8" s="11" t="str">
        <f t="shared" si="0"/>
        <v>702</v>
      </c>
      <c r="M8" s="11" t="str">
        <f t="shared" si="0"/>
        <v>Valore netto al 31/12/2018</v>
      </c>
      <c r="N8" s="11" t="str">
        <f>LEFT(A12,19)</f>
        <v>Sottoindicatore 2.1</v>
      </c>
      <c r="O8" s="11" t="str">
        <f>B12&amp;" / "&amp;B13</f>
        <v>Acquisti di beni sanitari / Ricavi della gestione caratteristica</v>
      </c>
      <c r="P8" s="17">
        <f>C12</f>
        <v>83118000</v>
      </c>
      <c r="Q8" s="18">
        <f>C13</f>
        <v>346726000</v>
      </c>
      <c r="R8" s="12">
        <f>G12</f>
        <v>0.23972243212219446</v>
      </c>
    </row>
    <row r="9" spans="1:18" ht="16.5" customHeight="1" x14ac:dyDescent="0.3">
      <c r="A9" s="1" t="s">
        <v>12</v>
      </c>
      <c r="B9" s="13" t="s">
        <v>13</v>
      </c>
      <c r="C9" s="26">
        <v>183750000</v>
      </c>
      <c r="D9" s="26">
        <v>181357827</v>
      </c>
      <c r="E9" s="26">
        <f>+'[1]NI-San'!$R$375+'[1]NI-San'!$R$468+'[1]NI-San'!$R$971+'[1]NI-San'!$R$984+'[1]NI-San'!$R$1334</f>
        <v>0</v>
      </c>
      <c r="F9" s="15"/>
      <c r="G9" s="16">
        <f>IF(C10=0,0,+C9/C10)</f>
        <v>0.52995737268044507</v>
      </c>
      <c r="H9" s="16">
        <f>IF(D10=0,0,+D9/D10)</f>
        <v>0.52585397130483491</v>
      </c>
      <c r="I9" s="16" t="e">
        <f>+E9/E10</f>
        <v>#DIV/0!</v>
      </c>
      <c r="L9" s="11" t="str">
        <f t="shared" si="0"/>
        <v>702</v>
      </c>
      <c r="M9" s="11" t="str">
        <f t="shared" si="0"/>
        <v>Valore netto al 31/12/2018</v>
      </c>
      <c r="N9" s="11" t="str">
        <f>LEFT(A15,21)</f>
        <v>Sottoindicatore 2.1.1</v>
      </c>
      <c r="O9" s="11" t="str">
        <f>B15&amp;" / "&amp;B16</f>
        <v>Farmaci ed emoderivati / Ricavi della gestione caratteristica</v>
      </c>
      <c r="P9" s="17">
        <f>C15</f>
        <v>45978000</v>
      </c>
      <c r="Q9" s="18">
        <f>C16</f>
        <v>346726000</v>
      </c>
      <c r="R9" s="12">
        <f>G15</f>
        <v>0.13260615010123267</v>
      </c>
    </row>
    <row r="10" spans="1:18" ht="16.5" customHeight="1" x14ac:dyDescent="0.3">
      <c r="A10" s="1"/>
      <c r="B10" s="19" t="s">
        <v>11</v>
      </c>
      <c r="C10" s="20">
        <v>346726000</v>
      </c>
      <c r="D10" s="20">
        <v>344882490</v>
      </c>
      <c r="E10" s="20">
        <f>+E7</f>
        <v>0</v>
      </c>
      <c r="F10" s="21"/>
      <c r="G10" s="22"/>
      <c r="H10" s="22"/>
      <c r="I10" s="22"/>
      <c r="L10" s="11" t="str">
        <f t="shared" si="0"/>
        <v>702</v>
      </c>
      <c r="M10" s="11" t="str">
        <f t="shared" si="0"/>
        <v>Valore netto al 31/12/2018</v>
      </c>
      <c r="N10" s="11" t="str">
        <f>LEFT(A18,21)</f>
        <v>Sottoindicatore 2.1.2</v>
      </c>
      <c r="O10" s="11" t="str">
        <f>B18&amp;" / "&amp;B19</f>
        <v>Materiali diagnostici / Ricavi della gestione caratteristica</v>
      </c>
      <c r="P10" s="17">
        <f>C18</f>
        <v>7776000</v>
      </c>
      <c r="Q10" s="18">
        <f>C19</f>
        <v>346726000</v>
      </c>
      <c r="R10" s="12">
        <f>G18</f>
        <v>2.2426930775309609E-2</v>
      </c>
    </row>
    <row r="11" spans="1:18" ht="16.5" customHeight="1" x14ac:dyDescent="0.3">
      <c r="B11" s="23"/>
      <c r="C11" s="24"/>
      <c r="D11" s="24"/>
      <c r="E11" s="24"/>
      <c r="G11" s="27"/>
      <c r="H11" s="27"/>
      <c r="I11" s="27"/>
      <c r="L11" s="11" t="str">
        <f t="shared" si="0"/>
        <v>702</v>
      </c>
      <c r="M11" s="11" t="str">
        <f t="shared" si="0"/>
        <v>Valore netto al 31/12/2018</v>
      </c>
      <c r="N11" s="11" t="str">
        <f>LEFT(A21,21)</f>
        <v>Sottoindicatore 2.1.3</v>
      </c>
      <c r="O11" s="11" t="str">
        <f>B21&amp;" / "&amp;B22</f>
        <v>Presidi chirurgici e materiali sanitari / Ricavi della gestione caratteristica</v>
      </c>
      <c r="P11" s="17">
        <f>C21</f>
        <v>2543000</v>
      </c>
      <c r="Q11" s="18">
        <f>C22</f>
        <v>346726000</v>
      </c>
      <c r="R11" s="12">
        <f>G21</f>
        <v>7.3343216257217517E-3</v>
      </c>
    </row>
    <row r="12" spans="1:18" ht="16.5" customHeight="1" x14ac:dyDescent="0.3">
      <c r="A12" s="1" t="s">
        <v>14</v>
      </c>
      <c r="B12" s="28" t="s">
        <v>15</v>
      </c>
      <c r="C12" s="29">
        <v>83118000</v>
      </c>
      <c r="D12" s="29">
        <v>82319515</v>
      </c>
      <c r="E12" s="29">
        <f>+'[1]NI-San'!R377</f>
        <v>0</v>
      </c>
      <c r="F12" s="30"/>
      <c r="G12" s="16">
        <f>IF(C13=0,0,+C12/C13)</f>
        <v>0.23972243212219446</v>
      </c>
      <c r="H12" s="16">
        <f>IF(D13=0,0,+D12/D13)</f>
        <v>0.23868858926412878</v>
      </c>
      <c r="I12" s="31" t="e">
        <f>+E12/E13</f>
        <v>#DIV/0!</v>
      </c>
      <c r="L12" s="11" t="str">
        <f t="shared" si="0"/>
        <v>702</v>
      </c>
      <c r="M12" s="11" t="str">
        <f t="shared" si="0"/>
        <v>Valore netto al 31/12/2018</v>
      </c>
      <c r="N12" s="11" t="str">
        <f>LEFT(A24,21)</f>
        <v>Sottoindicatore 2.1.4</v>
      </c>
      <c r="O12" s="11" t="str">
        <f>B24&amp;" / "&amp;B25</f>
        <v>Materiali protesici / Ricavi della gestione caratteristica</v>
      </c>
      <c r="P12" s="17">
        <f>C24</f>
        <v>6453000</v>
      </c>
      <c r="Q12" s="18">
        <f>C25</f>
        <v>346726000</v>
      </c>
      <c r="R12" s="12">
        <f>G24</f>
        <v>1.8611237692010407E-2</v>
      </c>
    </row>
    <row r="13" spans="1:18" ht="16.5" customHeight="1" x14ac:dyDescent="0.3">
      <c r="A13" s="1"/>
      <c r="B13" s="32" t="s">
        <v>11</v>
      </c>
      <c r="C13" s="33">
        <v>346726000</v>
      </c>
      <c r="D13" s="33">
        <v>344882490</v>
      </c>
      <c r="E13" s="33">
        <f>+E10</f>
        <v>0</v>
      </c>
      <c r="F13" s="34"/>
      <c r="G13" s="35"/>
      <c r="H13" s="36"/>
      <c r="I13" s="36"/>
      <c r="L13" s="11" t="str">
        <f t="shared" si="0"/>
        <v>702</v>
      </c>
      <c r="M13" s="11" t="str">
        <f t="shared" si="0"/>
        <v>Valore netto al 31/12/2018</v>
      </c>
      <c r="N13" s="11" t="str">
        <f>LEFT(A27,19)</f>
        <v>Sottoindicatore 2.2</v>
      </c>
      <c r="O13" s="11" t="str">
        <f>B27&amp;" / "&amp;B28</f>
        <v>Acquisti di beni non sanitari / Ricavi della gestione caratteristica</v>
      </c>
      <c r="P13" s="17">
        <f>C27</f>
        <v>1583000</v>
      </c>
      <c r="Q13" s="18">
        <f>C28</f>
        <v>346726000</v>
      </c>
      <c r="R13" s="12">
        <f>G27</f>
        <v>4.5655647398810586E-3</v>
      </c>
    </row>
    <row r="14" spans="1:18" ht="16.5" customHeight="1" x14ac:dyDescent="0.3">
      <c r="A14" s="6"/>
      <c r="B14" s="23"/>
      <c r="C14" s="24"/>
      <c r="D14" s="24"/>
      <c r="E14" s="24"/>
      <c r="G14" s="37"/>
      <c r="H14" s="37"/>
      <c r="I14" s="37"/>
      <c r="L14" s="11" t="str">
        <f t="shared" si="0"/>
        <v>702</v>
      </c>
      <c r="M14" s="11" t="str">
        <f t="shared" si="0"/>
        <v>Valore netto al 31/12/2018</v>
      </c>
      <c r="N14" s="11" t="str">
        <f>LEFT(A30,19)</f>
        <v>Sottoindicatore 2.3</v>
      </c>
      <c r="O14" s="11" t="str">
        <f>B30&amp;" / "&amp;B31</f>
        <v>Consulenze, Collaborazioni,  Interinale e altre prestazioni di lavoro sanitarie e sociosanitarie / Ricavi della gestione caratteristica</v>
      </c>
      <c r="P14" s="17">
        <f>C30</f>
        <v>16327000</v>
      </c>
      <c r="Q14" s="18">
        <f>C31</f>
        <v>346726000</v>
      </c>
      <c r="R14" s="12">
        <f>G30</f>
        <v>4.7089055911584361E-2</v>
      </c>
    </row>
    <row r="15" spans="1:18" ht="16.5" customHeight="1" x14ac:dyDescent="0.3">
      <c r="A15" s="1" t="s">
        <v>16</v>
      </c>
      <c r="B15" s="38" t="s">
        <v>17</v>
      </c>
      <c r="C15" s="39">
        <v>45978000</v>
      </c>
      <c r="D15" s="39">
        <v>45561757</v>
      </c>
      <c r="E15" s="39">
        <f>SUM('[1]NI-San'!R380:R403)</f>
        <v>0</v>
      </c>
      <c r="F15" s="40"/>
      <c r="G15" s="16">
        <f>IF(C16=0,0,+C15/C16)</f>
        <v>0.13260615010123267</v>
      </c>
      <c r="H15" s="16">
        <f>IF(D16=0,0,+D15/D16)</f>
        <v>0.13210806092243188</v>
      </c>
      <c r="I15" s="41" t="e">
        <f>+E15/E16</f>
        <v>#DIV/0!</v>
      </c>
      <c r="L15" s="11" t="str">
        <f t="shared" si="0"/>
        <v>702</v>
      </c>
      <c r="M15" s="11" t="str">
        <f t="shared" si="0"/>
        <v>Valore netto al 31/12/2018</v>
      </c>
      <c r="N15" s="11" t="str">
        <f>LEFT(A33,19)</f>
        <v>Sottoindicatore 2.4</v>
      </c>
      <c r="O15" s="11" t="str">
        <f>B33&amp;" / "&amp;B34</f>
        <v>Altri servizi sanitari e sociosanitari a rilevanza sanitaria / Ricavi della gestione caratteristica</v>
      </c>
      <c r="P15" s="17">
        <f>C33</f>
        <v>6407000</v>
      </c>
      <c r="Q15" s="18">
        <f>C34</f>
        <v>346726000</v>
      </c>
      <c r="R15" s="12">
        <f>G33</f>
        <v>1.8478568091230538E-2</v>
      </c>
    </row>
    <row r="16" spans="1:18" ht="16.5" customHeight="1" x14ac:dyDescent="0.3">
      <c r="A16" s="1"/>
      <c r="B16" s="42" t="s">
        <v>11</v>
      </c>
      <c r="C16" s="43">
        <v>346726000</v>
      </c>
      <c r="D16" s="43">
        <v>344882490</v>
      </c>
      <c r="E16" s="43">
        <f>+E13</f>
        <v>0</v>
      </c>
      <c r="F16" s="44"/>
      <c r="G16" s="45"/>
      <c r="H16" s="46"/>
      <c r="I16" s="46"/>
      <c r="L16" s="11" t="str">
        <f t="shared" si="0"/>
        <v>702</v>
      </c>
      <c r="M16" s="11" t="str">
        <f t="shared" si="0"/>
        <v>Valore netto al 31/12/2018</v>
      </c>
      <c r="N16" s="11" t="str">
        <f>LEFT(A36,19)</f>
        <v>Sottoindicatore 2.5</v>
      </c>
      <c r="O16" s="11" t="str">
        <f>B36&amp;" / "&amp;B37</f>
        <v>Servizi non sanitari / Ricavi della gestione caratteristica</v>
      </c>
      <c r="P16" s="17">
        <f>C36</f>
        <v>44915000</v>
      </c>
      <c r="Q16" s="18">
        <f>C37</f>
        <v>346726000</v>
      </c>
      <c r="R16" s="12">
        <f>G36</f>
        <v>0.12954032867451531</v>
      </c>
    </row>
    <row r="17" spans="1:18" ht="16.5" customHeight="1" x14ac:dyDescent="0.3">
      <c r="A17" s="47"/>
      <c r="B17" s="47"/>
      <c r="C17" s="48"/>
      <c r="D17" s="48"/>
      <c r="E17" s="48"/>
      <c r="F17" s="47"/>
      <c r="G17" s="37"/>
      <c r="H17" s="37"/>
      <c r="I17" s="37"/>
      <c r="L17" s="11" t="str">
        <f t="shared" si="0"/>
        <v>702</v>
      </c>
      <c r="M17" s="11" t="str">
        <f t="shared" si="0"/>
        <v>Valore netto al 31/12/2018</v>
      </c>
      <c r="N17" s="11" t="str">
        <f>LEFT(A39,20)</f>
        <v>Sottoindicatore 2.6:</v>
      </c>
      <c r="O17" s="11" t="str">
        <f>B39&amp;" / "&amp;B40</f>
        <v>Consulenze, Collaborazioni,  Interinale e altre prestazioni di lavoro non sanitarie / Ricavi della gestione caratteristica</v>
      </c>
      <c r="P17" s="17">
        <f>C39</f>
        <v>119000</v>
      </c>
      <c r="Q17" s="18">
        <f>C40</f>
        <v>346726000</v>
      </c>
      <c r="R17" s="12">
        <f>G39</f>
        <v>3.4321048897400255E-4</v>
      </c>
    </row>
    <row r="18" spans="1:18" ht="16.5" customHeight="1" x14ac:dyDescent="0.3">
      <c r="A18" s="1" t="s">
        <v>18</v>
      </c>
      <c r="B18" s="38" t="s">
        <v>19</v>
      </c>
      <c r="C18" s="39">
        <v>7776000</v>
      </c>
      <c r="D18" s="39">
        <v>7247016</v>
      </c>
      <c r="E18" s="39">
        <f>+'[1]NI-San'!R408+'[1]NI-San'!R409+'[1]NI-San'!R410</f>
        <v>0</v>
      </c>
      <c r="F18" s="40"/>
      <c r="G18" s="16">
        <f>IF(C19=0,0,+C18/C19)</f>
        <v>2.2426930775309609E-2</v>
      </c>
      <c r="H18" s="16">
        <f>IF(D19=0,0,+D18/D19)</f>
        <v>2.1013000689017295E-2</v>
      </c>
      <c r="I18" s="41" t="e">
        <f>+E18/E19</f>
        <v>#DIV/0!</v>
      </c>
      <c r="L18" s="11" t="str">
        <f t="shared" si="0"/>
        <v>702</v>
      </c>
      <c r="M18" s="11" t="str">
        <f t="shared" si="0"/>
        <v>Valore netto al 31/12/2018</v>
      </c>
      <c r="N18" s="11" t="str">
        <f>LEFT(A42,20)</f>
        <v>Sottoindicatore 2.7:</v>
      </c>
      <c r="O18" s="11" t="str">
        <f>B42&amp;" / "&amp;B43</f>
        <v>Manutenzione e riparazione (ordinaria esternalizzata) / Ricavi della gestione caratteristica</v>
      </c>
      <c r="P18" s="17">
        <f>C42</f>
        <v>7503000</v>
      </c>
      <c r="Q18" s="18">
        <f>C43</f>
        <v>346726000</v>
      </c>
      <c r="R18" s="12">
        <f>G42</f>
        <v>2.1639565535898665E-2</v>
      </c>
    </row>
    <row r="19" spans="1:18" ht="16.5" customHeight="1" x14ac:dyDescent="0.3">
      <c r="A19" s="1"/>
      <c r="B19" s="42" t="s">
        <v>11</v>
      </c>
      <c r="C19" s="43">
        <v>346726000</v>
      </c>
      <c r="D19" s="43">
        <v>344882490</v>
      </c>
      <c r="E19" s="43">
        <f>+E16</f>
        <v>0</v>
      </c>
      <c r="F19" s="44"/>
      <c r="G19" s="45"/>
      <c r="H19" s="46"/>
      <c r="I19" s="46"/>
      <c r="L19" s="11" t="str">
        <f t="shared" si="0"/>
        <v>702</v>
      </c>
      <c r="M19" s="11" t="str">
        <f t="shared" si="0"/>
        <v>Valore netto al 31/12/2018</v>
      </c>
      <c r="N19" s="11" t="str">
        <f>LEFT(A45,20)</f>
        <v>Sottoindicatore 2.8:</v>
      </c>
      <c r="O19" s="11" t="str">
        <f>B45&amp;" / "&amp;B46</f>
        <v>Godimento di beni di terzi / Ricavi della gestione caratteristica</v>
      </c>
      <c r="P19" s="17">
        <f>C45</f>
        <v>5497000</v>
      </c>
      <c r="Q19" s="18">
        <f>C46</f>
        <v>346726000</v>
      </c>
      <c r="R19" s="12">
        <f>G45</f>
        <v>1.585401729319405E-2</v>
      </c>
    </row>
    <row r="20" spans="1:18" ht="16.5" customHeight="1" x14ac:dyDescent="0.3">
      <c r="A20" s="47"/>
      <c r="B20" s="47"/>
      <c r="C20" s="48"/>
      <c r="D20" s="48"/>
      <c r="E20" s="48"/>
      <c r="F20" s="47"/>
      <c r="G20" s="37"/>
      <c r="H20" s="37"/>
      <c r="I20" s="37"/>
      <c r="L20" s="11" t="str">
        <f t="shared" si="0"/>
        <v>702</v>
      </c>
      <c r="M20" s="11" t="str">
        <f t="shared" si="0"/>
        <v>Valore netto al 31/12/2018</v>
      </c>
      <c r="N20" s="11" t="str">
        <f>LEFT(A48,20)</f>
        <v>Sottoindicatore 2.9:</v>
      </c>
      <c r="O20" s="11" t="str">
        <f>B48&amp;" / "&amp;B49</f>
        <v>Integrativa e protesica / Ricavi della gestione caratteristica</v>
      </c>
      <c r="P20" s="17">
        <f>C48</f>
        <v>0</v>
      </c>
      <c r="Q20" s="18">
        <f>C49</f>
        <v>346726000</v>
      </c>
      <c r="R20" s="12">
        <f>G48</f>
        <v>0</v>
      </c>
    </row>
    <row r="21" spans="1:18" ht="16.5" customHeight="1" x14ac:dyDescent="0.3">
      <c r="A21" s="1" t="s">
        <v>20</v>
      </c>
      <c r="B21" s="38" t="s">
        <v>21</v>
      </c>
      <c r="C21" s="39">
        <v>2543000</v>
      </c>
      <c r="D21" s="39">
        <v>3003505</v>
      </c>
      <c r="E21" s="39">
        <f>+'[1]NI-San'!R420+'[1]NI-San'!R411</f>
        <v>0</v>
      </c>
      <c r="F21" s="40"/>
      <c r="G21" s="16">
        <f>IF(C22=0,0,+C21/C22)</f>
        <v>7.3343216257217517E-3</v>
      </c>
      <c r="H21" s="16">
        <f>IF(D22=0,0,+D21/D22)</f>
        <v>8.7087778796772191E-3</v>
      </c>
      <c r="I21" s="41" t="e">
        <f>+E21/E22</f>
        <v>#DIV/0!</v>
      </c>
      <c r="L21" s="11" t="str">
        <f t="shared" si="0"/>
        <v>702</v>
      </c>
      <c r="M21" s="11" t="str">
        <f t="shared" si="0"/>
        <v>Valore netto al 31/12/2018</v>
      </c>
      <c r="N21" s="11" t="str">
        <f>LEFT(A51,12)</f>
        <v>Indicatore 3</v>
      </c>
      <c r="O21" s="11" t="str">
        <f>B51&amp;" / "&amp;B52</f>
        <v>Costi caratteristici / Ricavi della gestione caratteristica</v>
      </c>
      <c r="P21" s="17">
        <f>C51</f>
        <v>397384000</v>
      </c>
      <c r="Q21" s="18">
        <f>C52</f>
        <v>346726000</v>
      </c>
      <c r="R21" s="12">
        <f>G51</f>
        <v>1.1461038399197061</v>
      </c>
    </row>
    <row r="22" spans="1:18" ht="16.5" customHeight="1" x14ac:dyDescent="0.3">
      <c r="A22" s="1"/>
      <c r="B22" s="42" t="s">
        <v>11</v>
      </c>
      <c r="C22" s="43">
        <v>346726000</v>
      </c>
      <c r="D22" s="43">
        <v>344882490</v>
      </c>
      <c r="E22" s="43">
        <f>+E19</f>
        <v>0</v>
      </c>
      <c r="F22" s="44"/>
      <c r="G22" s="45"/>
      <c r="H22" s="46"/>
      <c r="I22" s="46"/>
      <c r="L22" s="11" t="str">
        <f t="shared" si="0"/>
        <v>702</v>
      </c>
      <c r="M22" s="11" t="str">
        <f t="shared" si="0"/>
        <v>Valore netto al 31/12/2018</v>
      </c>
      <c r="N22" s="11" t="str">
        <f>LEFT(A54,12)</f>
        <v>Indicatore 4</v>
      </c>
      <c r="O22" s="11" t="str">
        <f>B54&amp;" / "&amp;B55</f>
        <v>Costi caratteristici / Totale costi al netto amm.ti sterilizzati</v>
      </c>
      <c r="P22" s="17">
        <f>C54</f>
        <v>397384000</v>
      </c>
      <c r="Q22" s="18">
        <f>C55</f>
        <v>392650000</v>
      </c>
      <c r="R22" s="12">
        <f>G54</f>
        <v>1.0120565389023304</v>
      </c>
    </row>
    <row r="23" spans="1:18" ht="16.5" customHeight="1" x14ac:dyDescent="0.3">
      <c r="A23" s="47"/>
      <c r="B23" s="47"/>
      <c r="C23" s="48"/>
      <c r="D23" s="48"/>
      <c r="E23" s="48"/>
      <c r="F23" s="47"/>
      <c r="G23" s="37"/>
      <c r="H23" s="37"/>
      <c r="I23" s="37"/>
      <c r="L23" s="11" t="str">
        <f t="shared" ref="L23:M38" si="1">L22</f>
        <v>702</v>
      </c>
      <c r="M23" s="11" t="str">
        <f t="shared" si="1"/>
        <v>Valore netto al 31/12/2018</v>
      </c>
      <c r="N23" s="11" t="str">
        <f>LEFT(A57,12)</f>
        <v>Indicatore 5</v>
      </c>
      <c r="O23" s="11" t="str">
        <f>B57&amp;" / "&amp;B58</f>
        <v>Contributo PSSR  / Ricavi della gestione caratteristica</v>
      </c>
      <c r="P23" s="17">
        <f>C57</f>
        <v>45354000</v>
      </c>
      <c r="Q23" s="18">
        <f>C58</f>
        <v>0</v>
      </c>
      <c r="R23" s="12">
        <f>G57</f>
        <v>0</v>
      </c>
    </row>
    <row r="24" spans="1:18" ht="16.5" customHeight="1" x14ac:dyDescent="0.3">
      <c r="A24" s="1" t="s">
        <v>22</v>
      </c>
      <c r="B24" s="38" t="s">
        <v>23</v>
      </c>
      <c r="C24" s="39">
        <v>6453000</v>
      </c>
      <c r="D24" s="39">
        <v>7028698</v>
      </c>
      <c r="E24" s="39">
        <f>+'[1]NI-San'!R424+'[1]NI-San'!R425+'[1]NI-San'!R426+'[1]NI-San'!R427</f>
        <v>0</v>
      </c>
      <c r="F24" s="40"/>
      <c r="G24" s="16">
        <f>IF(C25=0,0,+C24/C25)</f>
        <v>1.8611237692010407E-2</v>
      </c>
      <c r="H24" s="16">
        <f>IF(D25=0,0,+D24/D25)</f>
        <v>2.0379979279319168E-2</v>
      </c>
      <c r="I24" s="41" t="e">
        <f>+E24/E25</f>
        <v>#DIV/0!</v>
      </c>
      <c r="L24" s="11" t="str">
        <f t="shared" si="1"/>
        <v>702</v>
      </c>
      <c r="M24" s="11" t="str">
        <f>D4</f>
        <v>Valore netto al 31/12/2019</v>
      </c>
      <c r="N24" s="11" t="str">
        <f t="shared" ref="N24:O39" si="2">N6</f>
        <v>Indicatore 1</v>
      </c>
      <c r="O24" s="11" t="str">
        <f t="shared" si="2"/>
        <v>Costi del personale / Ricavi della gestione caratteristica</v>
      </c>
      <c r="P24" s="17">
        <f>D6</f>
        <v>196142316</v>
      </c>
      <c r="Q24" s="18">
        <f>D7</f>
        <v>344882490</v>
      </c>
      <c r="R24" s="12">
        <f>H6</f>
        <v>0.56872216388834351</v>
      </c>
    </row>
    <row r="25" spans="1:18" ht="16.5" customHeight="1" x14ac:dyDescent="0.3">
      <c r="A25" s="1"/>
      <c r="B25" s="42" t="s">
        <v>11</v>
      </c>
      <c r="C25" s="43">
        <v>346726000</v>
      </c>
      <c r="D25" s="43">
        <v>344882490</v>
      </c>
      <c r="E25" s="43">
        <f>+E22</f>
        <v>0</v>
      </c>
      <c r="F25" s="44"/>
      <c r="G25" s="45"/>
      <c r="H25" s="46"/>
      <c r="I25" s="46"/>
      <c r="L25" s="11" t="str">
        <f t="shared" si="1"/>
        <v>702</v>
      </c>
      <c r="M25" s="11" t="str">
        <f t="shared" si="1"/>
        <v>Valore netto al 31/12/2019</v>
      </c>
      <c r="N25" s="11" t="str">
        <f t="shared" si="2"/>
        <v>Indicatore 2</v>
      </c>
      <c r="O25" s="11" t="str">
        <f t="shared" si="2"/>
        <v>Costi per beni e servizi / Ricavi della gestione caratteristica</v>
      </c>
      <c r="P25" s="17">
        <f>D9</f>
        <v>181357827</v>
      </c>
      <c r="Q25" s="18">
        <f>D10</f>
        <v>344882490</v>
      </c>
      <c r="R25" s="12">
        <f>H9</f>
        <v>0.52585397130483491</v>
      </c>
    </row>
    <row r="26" spans="1:18" ht="16.5" customHeight="1" x14ac:dyDescent="0.3">
      <c r="A26" s="49"/>
      <c r="B26" s="50"/>
      <c r="C26" s="51"/>
      <c r="D26" s="51"/>
      <c r="E26" s="51"/>
      <c r="F26" s="52"/>
      <c r="G26" s="37"/>
      <c r="H26" s="37"/>
      <c r="I26" s="37"/>
      <c r="L26" s="11" t="str">
        <f t="shared" si="1"/>
        <v>702</v>
      </c>
      <c r="M26" s="11" t="str">
        <f t="shared" si="1"/>
        <v>Valore netto al 31/12/2019</v>
      </c>
      <c r="N26" s="11" t="str">
        <f t="shared" si="2"/>
        <v>Sottoindicatore 2.1</v>
      </c>
      <c r="O26" s="11" t="str">
        <f t="shared" si="2"/>
        <v>Acquisti di beni sanitari / Ricavi della gestione caratteristica</v>
      </c>
      <c r="P26" s="17">
        <f>D12</f>
        <v>82319515</v>
      </c>
      <c r="Q26" s="18">
        <f>D13</f>
        <v>344882490</v>
      </c>
      <c r="R26" s="12">
        <f>H12</f>
        <v>0.23868858926412878</v>
      </c>
    </row>
    <row r="27" spans="1:18" ht="16.5" customHeight="1" x14ac:dyDescent="0.3">
      <c r="A27" s="1" t="s">
        <v>24</v>
      </c>
      <c r="B27" s="28" t="s">
        <v>25</v>
      </c>
      <c r="C27" s="29">
        <v>1583000</v>
      </c>
      <c r="D27" s="29">
        <v>1336251</v>
      </c>
      <c r="E27" s="29">
        <f>+'[1]NI-San'!R447</f>
        <v>0</v>
      </c>
      <c r="F27" s="30"/>
      <c r="G27" s="16">
        <f>IF(C28=0,0,+C27/C28)</f>
        <v>4.5655647398810586E-3</v>
      </c>
      <c r="H27" s="16">
        <f>IF(D28=0,0,+D27/D28)</f>
        <v>3.8745109964846286E-3</v>
      </c>
      <c r="I27" s="31" t="e">
        <f>+E27/E28</f>
        <v>#DIV/0!</v>
      </c>
      <c r="L27" s="11" t="str">
        <f t="shared" si="1"/>
        <v>702</v>
      </c>
      <c r="M27" s="11" t="str">
        <f t="shared" si="1"/>
        <v>Valore netto al 31/12/2019</v>
      </c>
      <c r="N27" s="11" t="str">
        <f t="shared" si="2"/>
        <v>Sottoindicatore 2.1.1</v>
      </c>
      <c r="O27" s="11" t="str">
        <f t="shared" si="2"/>
        <v>Farmaci ed emoderivati / Ricavi della gestione caratteristica</v>
      </c>
      <c r="P27" s="17">
        <f>D15</f>
        <v>45561757</v>
      </c>
      <c r="Q27" s="18">
        <f>D16</f>
        <v>344882490</v>
      </c>
      <c r="R27" s="12">
        <f>H15</f>
        <v>0.13210806092243188</v>
      </c>
    </row>
    <row r="28" spans="1:18" ht="16.5" customHeight="1" x14ac:dyDescent="0.3">
      <c r="A28" s="1"/>
      <c r="B28" s="32" t="s">
        <v>11</v>
      </c>
      <c r="C28" s="33">
        <v>346726000</v>
      </c>
      <c r="D28" s="33">
        <v>344882490</v>
      </c>
      <c r="E28" s="33">
        <f>+E25</f>
        <v>0</v>
      </c>
      <c r="F28" s="34"/>
      <c r="G28" s="35"/>
      <c r="H28" s="36"/>
      <c r="I28" s="36"/>
      <c r="L28" s="11" t="str">
        <f t="shared" si="1"/>
        <v>702</v>
      </c>
      <c r="M28" s="11" t="str">
        <f t="shared" si="1"/>
        <v>Valore netto al 31/12/2019</v>
      </c>
      <c r="N28" s="11" t="str">
        <f t="shared" si="2"/>
        <v>Sottoindicatore 2.1.2</v>
      </c>
      <c r="O28" s="11" t="str">
        <f t="shared" si="2"/>
        <v>Materiali diagnostici / Ricavi della gestione caratteristica</v>
      </c>
      <c r="P28" s="17">
        <f>D18</f>
        <v>7247016</v>
      </c>
      <c r="Q28" s="18">
        <f>D19</f>
        <v>344882490</v>
      </c>
      <c r="R28" s="12">
        <f>H18</f>
        <v>2.1013000689017295E-2</v>
      </c>
    </row>
    <row r="29" spans="1:18" ht="16.5" customHeight="1" x14ac:dyDescent="0.3">
      <c r="A29" s="6"/>
      <c r="B29" s="23"/>
      <c r="C29" s="24"/>
      <c r="D29" s="24"/>
      <c r="E29" s="24"/>
      <c r="G29" s="37"/>
      <c r="H29" s="37"/>
      <c r="I29" s="37"/>
      <c r="L29" s="11" t="str">
        <f t="shared" si="1"/>
        <v>702</v>
      </c>
      <c r="M29" s="11" t="str">
        <f t="shared" si="1"/>
        <v>Valore netto al 31/12/2019</v>
      </c>
      <c r="N29" s="11" t="str">
        <f t="shared" si="2"/>
        <v>Sottoindicatore 2.1.3</v>
      </c>
      <c r="O29" s="11" t="str">
        <f t="shared" si="2"/>
        <v>Presidi chirurgici e materiali sanitari / Ricavi della gestione caratteristica</v>
      </c>
      <c r="P29" s="17">
        <f>D21</f>
        <v>3003505</v>
      </c>
      <c r="Q29" s="18">
        <f>D22</f>
        <v>344882490</v>
      </c>
      <c r="R29" s="12">
        <f>H21</f>
        <v>8.7087778796772191E-3</v>
      </c>
    </row>
    <row r="30" spans="1:18" ht="16.5" customHeight="1" x14ac:dyDescent="0.3">
      <c r="A30" s="1" t="s">
        <v>26</v>
      </c>
      <c r="B30" s="28" t="s">
        <v>27</v>
      </c>
      <c r="C30" s="53">
        <v>16327000</v>
      </c>
      <c r="D30" s="53">
        <v>15996073</v>
      </c>
      <c r="E30" s="53">
        <f>+'[1]NI-San'!R844</f>
        <v>0</v>
      </c>
      <c r="F30" s="30"/>
      <c r="G30" s="16">
        <f>IF(C31=0,0,+C30/C31)</f>
        <v>4.7089055911584361E-2</v>
      </c>
      <c r="H30" s="16">
        <f>IF(D31=0,0,+D30/D31)</f>
        <v>4.6381226834682154E-2</v>
      </c>
      <c r="I30" s="31" t="e">
        <f>+E30/E31</f>
        <v>#DIV/0!</v>
      </c>
      <c r="L30" s="11" t="str">
        <f t="shared" si="1"/>
        <v>702</v>
      </c>
      <c r="M30" s="11" t="str">
        <f t="shared" si="1"/>
        <v>Valore netto al 31/12/2019</v>
      </c>
      <c r="N30" s="11" t="str">
        <f t="shared" si="2"/>
        <v>Sottoindicatore 2.1.4</v>
      </c>
      <c r="O30" s="11" t="str">
        <f t="shared" si="2"/>
        <v>Materiali protesici / Ricavi della gestione caratteristica</v>
      </c>
      <c r="P30" s="17">
        <f>D24</f>
        <v>7028698</v>
      </c>
      <c r="Q30" s="18">
        <f>D25</f>
        <v>344882490</v>
      </c>
      <c r="R30" s="12">
        <f>H24</f>
        <v>2.0379979279319168E-2</v>
      </c>
    </row>
    <row r="31" spans="1:18" ht="16.5" customHeight="1" x14ac:dyDescent="0.3">
      <c r="A31" s="1"/>
      <c r="B31" s="32" t="s">
        <v>11</v>
      </c>
      <c r="C31" s="33">
        <v>346726000</v>
      </c>
      <c r="D31" s="33">
        <v>344882490</v>
      </c>
      <c r="E31" s="33">
        <f>+E28</f>
        <v>0</v>
      </c>
      <c r="F31" s="34"/>
      <c r="G31" s="35"/>
      <c r="H31" s="36"/>
      <c r="I31" s="36"/>
      <c r="L31" s="11" t="str">
        <f t="shared" si="1"/>
        <v>702</v>
      </c>
      <c r="M31" s="11" t="str">
        <f t="shared" si="1"/>
        <v>Valore netto al 31/12/2019</v>
      </c>
      <c r="N31" s="11" t="str">
        <f t="shared" si="2"/>
        <v>Sottoindicatore 2.2</v>
      </c>
      <c r="O31" s="11" t="str">
        <f t="shared" si="2"/>
        <v>Acquisti di beni non sanitari / Ricavi della gestione caratteristica</v>
      </c>
      <c r="P31" s="17">
        <f>D27</f>
        <v>1336251</v>
      </c>
      <c r="Q31" s="18">
        <f>D28</f>
        <v>344882490</v>
      </c>
      <c r="R31" s="12">
        <f>H27</f>
        <v>3.8745109964846286E-3</v>
      </c>
    </row>
    <row r="32" spans="1:18" ht="16.5" customHeight="1" x14ac:dyDescent="0.3">
      <c r="A32" s="6"/>
      <c r="B32" s="23"/>
      <c r="C32" s="24"/>
      <c r="D32" s="24"/>
      <c r="E32" s="24"/>
      <c r="G32" s="37"/>
      <c r="H32" s="37"/>
      <c r="I32" s="37"/>
      <c r="L32" s="11" t="str">
        <f t="shared" si="1"/>
        <v>702</v>
      </c>
      <c r="M32" s="11" t="str">
        <f t="shared" si="1"/>
        <v>Valore netto al 31/12/2019</v>
      </c>
      <c r="N32" s="11" t="str">
        <f t="shared" si="2"/>
        <v>Sottoindicatore 2.3</v>
      </c>
      <c r="O32" s="11" t="str">
        <f t="shared" si="2"/>
        <v>Consulenze, Collaborazioni,  Interinale e altre prestazioni di lavoro sanitarie e sociosanitarie / Ricavi della gestione caratteristica</v>
      </c>
      <c r="P32" s="17">
        <f>D30</f>
        <v>15996073</v>
      </c>
      <c r="Q32" s="18">
        <f>D31</f>
        <v>344882490</v>
      </c>
      <c r="R32" s="12">
        <f>H30</f>
        <v>4.6381226834682154E-2</v>
      </c>
    </row>
    <row r="33" spans="1:18" ht="16.5" customHeight="1" x14ac:dyDescent="0.3">
      <c r="A33" s="1" t="s">
        <v>28</v>
      </c>
      <c r="B33" s="28" t="s">
        <v>29</v>
      </c>
      <c r="C33" s="53">
        <v>6407000</v>
      </c>
      <c r="D33" s="53">
        <v>6242955</v>
      </c>
      <c r="E33" s="53">
        <f>+'[1]NI-San'!R876</f>
        <v>0</v>
      </c>
      <c r="F33" s="30"/>
      <c r="G33" s="16">
        <f>IF(C34=0,0,+C33/C34)</f>
        <v>1.8478568091230538E-2</v>
      </c>
      <c r="H33" s="16">
        <f>IF(D34=0,0,+D33/D34)</f>
        <v>1.8101687331241432E-2</v>
      </c>
      <c r="I33" s="31" t="e">
        <f>+E33/E34</f>
        <v>#DIV/0!</v>
      </c>
      <c r="L33" s="11" t="str">
        <f t="shared" si="1"/>
        <v>702</v>
      </c>
      <c r="M33" s="11" t="str">
        <f t="shared" si="1"/>
        <v>Valore netto al 31/12/2019</v>
      </c>
      <c r="N33" s="11" t="str">
        <f t="shared" si="2"/>
        <v>Sottoindicatore 2.4</v>
      </c>
      <c r="O33" s="11" t="str">
        <f t="shared" si="2"/>
        <v>Altri servizi sanitari e sociosanitari a rilevanza sanitaria / Ricavi della gestione caratteristica</v>
      </c>
      <c r="P33" s="17">
        <f>D33</f>
        <v>6242955</v>
      </c>
      <c r="Q33" s="18">
        <f>D34</f>
        <v>344882490</v>
      </c>
      <c r="R33" s="12">
        <f>H33</f>
        <v>1.8101687331241432E-2</v>
      </c>
    </row>
    <row r="34" spans="1:18" ht="16.5" customHeight="1" x14ac:dyDescent="0.3">
      <c r="A34" s="1"/>
      <c r="B34" s="32" t="s">
        <v>11</v>
      </c>
      <c r="C34" s="33">
        <v>346726000</v>
      </c>
      <c r="D34" s="33">
        <v>344882490</v>
      </c>
      <c r="E34" s="33">
        <f>+E31</f>
        <v>0</v>
      </c>
      <c r="F34" s="34"/>
      <c r="G34" s="35"/>
      <c r="H34" s="36"/>
      <c r="I34" s="36"/>
      <c r="L34" s="11" t="str">
        <f t="shared" si="1"/>
        <v>702</v>
      </c>
      <c r="M34" s="11" t="str">
        <f t="shared" si="1"/>
        <v>Valore netto al 31/12/2019</v>
      </c>
      <c r="N34" s="11" t="str">
        <f t="shared" si="2"/>
        <v>Sottoindicatore 2.5</v>
      </c>
      <c r="O34" s="11" t="str">
        <f t="shared" si="2"/>
        <v>Servizi non sanitari / Ricavi della gestione caratteristica</v>
      </c>
      <c r="P34" s="17">
        <f>D36</f>
        <v>44468729</v>
      </c>
      <c r="Q34" s="18">
        <f>D37</f>
        <v>344882490</v>
      </c>
      <c r="R34" s="12">
        <f>H36</f>
        <v>0.12893878433781894</v>
      </c>
    </row>
    <row r="35" spans="1:18" ht="16.5" customHeight="1" x14ac:dyDescent="0.3">
      <c r="A35" s="6"/>
      <c r="B35" s="23"/>
      <c r="C35" s="24"/>
      <c r="D35" s="24"/>
      <c r="E35" s="24"/>
      <c r="G35" s="37"/>
      <c r="H35" s="37"/>
      <c r="I35" s="37"/>
      <c r="L35" s="11" t="str">
        <f t="shared" si="1"/>
        <v>702</v>
      </c>
      <c r="M35" s="11" t="str">
        <f t="shared" si="1"/>
        <v>Valore netto al 31/12/2019</v>
      </c>
      <c r="N35" s="11" t="str">
        <f t="shared" si="2"/>
        <v>Sottoindicatore 2.6:</v>
      </c>
      <c r="O35" s="11" t="str">
        <f t="shared" si="2"/>
        <v>Consulenze, Collaborazioni,  Interinale e altre prestazioni di lavoro non sanitarie / Ricavi della gestione caratteristica</v>
      </c>
      <c r="P35" s="17">
        <f>D39</f>
        <v>11723</v>
      </c>
      <c r="Q35" s="18">
        <f>D40</f>
        <v>344882490</v>
      </c>
      <c r="R35" s="12">
        <f>H39</f>
        <v>3.3991287873153551E-5</v>
      </c>
    </row>
    <row r="36" spans="1:18" ht="16.5" customHeight="1" x14ac:dyDescent="0.3">
      <c r="A36" s="1" t="s">
        <v>30</v>
      </c>
      <c r="B36" s="28" t="s">
        <v>31</v>
      </c>
      <c r="C36" s="29">
        <v>44915000</v>
      </c>
      <c r="D36" s="29">
        <v>44468729</v>
      </c>
      <c r="E36" s="29">
        <f>+'[1]NI-San'!R909</f>
        <v>0</v>
      </c>
      <c r="F36" s="30"/>
      <c r="G36" s="16">
        <f>IF(C37=0,0,+C36/C37)</f>
        <v>0.12954032867451531</v>
      </c>
      <c r="H36" s="16">
        <f>IF(D37=0,0,+D36/D37)</f>
        <v>0.12893878433781894</v>
      </c>
      <c r="I36" s="31" t="e">
        <f>+E36/E37</f>
        <v>#DIV/0!</v>
      </c>
      <c r="L36" s="11" t="str">
        <f t="shared" si="1"/>
        <v>702</v>
      </c>
      <c r="M36" s="11" t="str">
        <f t="shared" si="1"/>
        <v>Valore netto al 31/12/2019</v>
      </c>
      <c r="N36" s="11" t="str">
        <f t="shared" si="2"/>
        <v>Sottoindicatore 2.7:</v>
      </c>
      <c r="O36" s="11" t="str">
        <f t="shared" si="2"/>
        <v>Manutenzione e riparazione (ordinaria esternalizzata) / Ricavi della gestione caratteristica</v>
      </c>
      <c r="P36" s="17">
        <f>D42</f>
        <v>7303347</v>
      </c>
      <c r="Q36" s="18">
        <f>D43</f>
        <v>344882490</v>
      </c>
      <c r="R36" s="12">
        <f>H42</f>
        <v>2.1176334582831385E-2</v>
      </c>
    </row>
    <row r="37" spans="1:18" ht="16.5" customHeight="1" x14ac:dyDescent="0.3">
      <c r="A37" s="1"/>
      <c r="B37" s="32" t="s">
        <v>11</v>
      </c>
      <c r="C37" s="33">
        <v>346726000</v>
      </c>
      <c r="D37" s="33">
        <v>344882490</v>
      </c>
      <c r="E37" s="33">
        <f>+E34</f>
        <v>0</v>
      </c>
      <c r="F37" s="34"/>
      <c r="G37" s="35"/>
      <c r="H37" s="36"/>
      <c r="I37" s="36"/>
      <c r="L37" s="11" t="str">
        <f t="shared" si="1"/>
        <v>702</v>
      </c>
      <c r="M37" s="11" t="str">
        <f t="shared" si="1"/>
        <v>Valore netto al 31/12/2019</v>
      </c>
      <c r="N37" s="11" t="str">
        <f t="shared" si="2"/>
        <v>Sottoindicatore 2.8:</v>
      </c>
      <c r="O37" s="11" t="str">
        <f t="shared" si="2"/>
        <v>Godimento di beni di terzi / Ricavi della gestione caratteristica</v>
      </c>
      <c r="P37" s="17">
        <f>D45</f>
        <v>5325597</v>
      </c>
      <c r="Q37" s="18">
        <f>D46</f>
        <v>344882490</v>
      </c>
      <c r="R37" s="12">
        <f>H45</f>
        <v>1.5441772645517608E-2</v>
      </c>
    </row>
    <row r="38" spans="1:18" ht="16.5" customHeight="1" x14ac:dyDescent="0.3">
      <c r="A38" s="6"/>
      <c r="B38" s="23"/>
      <c r="C38" s="24"/>
      <c r="D38" s="24"/>
      <c r="E38" s="24"/>
      <c r="G38" s="37"/>
      <c r="H38" s="37"/>
      <c r="I38" s="37"/>
      <c r="L38" s="11" t="str">
        <f t="shared" si="1"/>
        <v>702</v>
      </c>
      <c r="M38" s="11" t="str">
        <f>M37</f>
        <v>Valore netto al 31/12/2019</v>
      </c>
      <c r="N38" s="11" t="str">
        <f t="shared" si="2"/>
        <v>Sottoindicatore 2.9:</v>
      </c>
      <c r="O38" s="11" t="str">
        <f t="shared" si="2"/>
        <v>Integrativa e protesica / Ricavi della gestione caratteristica</v>
      </c>
      <c r="P38" s="17">
        <f>D48</f>
        <v>0</v>
      </c>
      <c r="Q38" s="18">
        <f>D49</f>
        <v>344882490</v>
      </c>
      <c r="R38" s="12">
        <f>H48</f>
        <v>0</v>
      </c>
    </row>
    <row r="39" spans="1:18" ht="16.5" customHeight="1" x14ac:dyDescent="0.3">
      <c r="A39" s="54" t="s">
        <v>32</v>
      </c>
      <c r="B39" s="28" t="s">
        <v>33</v>
      </c>
      <c r="C39" s="53">
        <v>119000</v>
      </c>
      <c r="D39" s="53">
        <v>11723</v>
      </c>
      <c r="E39" s="53">
        <f>+'[1]NI-San'!R938</f>
        <v>0</v>
      </c>
      <c r="F39" s="30"/>
      <c r="G39" s="16">
        <f>IF(C40=0,0,+C39/C40)</f>
        <v>3.4321048897400255E-4</v>
      </c>
      <c r="H39" s="16">
        <f>IF(D40=0,0,+D39/D40)</f>
        <v>3.3991287873153551E-5</v>
      </c>
      <c r="I39" s="31" t="e">
        <f>+E39/E40</f>
        <v>#DIV/0!</v>
      </c>
      <c r="L39" s="11" t="str">
        <f t="shared" ref="L39:L41" si="3">L38</f>
        <v>702</v>
      </c>
      <c r="M39" s="11" t="str">
        <f>M38</f>
        <v>Valore netto al 31/12/2019</v>
      </c>
      <c r="N39" s="11" t="str">
        <f t="shared" si="2"/>
        <v>Indicatore 3</v>
      </c>
      <c r="O39" s="11" t="str">
        <f t="shared" si="2"/>
        <v>Costi caratteristici / Ricavi della gestione caratteristica</v>
      </c>
      <c r="P39" s="17">
        <f>D51</f>
        <v>398070518</v>
      </c>
      <c r="Q39" s="18">
        <f>D52</f>
        <v>344882490</v>
      </c>
      <c r="R39" s="12">
        <f>H51</f>
        <v>1.1542207260217821</v>
      </c>
    </row>
    <row r="40" spans="1:18" ht="16.5" customHeight="1" x14ac:dyDescent="0.3">
      <c r="A40" s="55"/>
      <c r="B40" s="32" t="s">
        <v>11</v>
      </c>
      <c r="C40" s="33">
        <v>346726000</v>
      </c>
      <c r="D40" s="33">
        <v>344882490</v>
      </c>
      <c r="E40" s="33">
        <f>+E37</f>
        <v>0</v>
      </c>
      <c r="F40" s="34"/>
      <c r="G40" s="35"/>
      <c r="H40" s="36"/>
      <c r="I40" s="36"/>
      <c r="L40" s="11" t="str">
        <f t="shared" si="3"/>
        <v>702</v>
      </c>
      <c r="M40" s="11" t="str">
        <f>M39</f>
        <v>Valore netto al 31/12/2019</v>
      </c>
      <c r="N40" s="11" t="str">
        <f t="shared" ref="N40:O41" si="4">N22</f>
        <v>Indicatore 4</v>
      </c>
      <c r="O40" s="11" t="str">
        <f t="shared" si="4"/>
        <v>Costi caratteristici / Totale costi al netto amm.ti sterilizzati</v>
      </c>
      <c r="P40" s="17">
        <f>D54</f>
        <v>398070518</v>
      </c>
      <c r="Q40" s="18">
        <f>D55</f>
        <v>391653708</v>
      </c>
      <c r="R40" s="12">
        <f>H54</f>
        <v>1.0163838867574311</v>
      </c>
    </row>
    <row r="41" spans="1:18" ht="16.5" customHeight="1" x14ac:dyDescent="0.3">
      <c r="A41" s="6"/>
      <c r="B41" s="23"/>
      <c r="C41" s="24"/>
      <c r="D41" s="24"/>
      <c r="E41" s="24"/>
      <c r="G41" s="37"/>
      <c r="H41" s="37"/>
      <c r="I41" s="37"/>
      <c r="L41" s="11" t="str">
        <f t="shared" si="3"/>
        <v>702</v>
      </c>
      <c r="M41" s="11" t="str">
        <f>M40</f>
        <v>Valore netto al 31/12/2019</v>
      </c>
      <c r="N41" s="11" t="str">
        <f t="shared" si="4"/>
        <v>Indicatore 5</v>
      </c>
      <c r="O41" s="11" t="str">
        <f t="shared" si="4"/>
        <v>Contributo PSSR  / Ricavi della gestione caratteristica</v>
      </c>
      <c r="P41" s="17">
        <f>D57</f>
        <v>45897912</v>
      </c>
      <c r="Q41" s="18">
        <f>D58</f>
        <v>0</v>
      </c>
      <c r="R41" s="12">
        <f>H57</f>
        <v>0</v>
      </c>
    </row>
    <row r="42" spans="1:18" ht="16.5" customHeight="1" x14ac:dyDescent="0.3">
      <c r="A42" s="54" t="s">
        <v>34</v>
      </c>
      <c r="B42" s="28" t="s">
        <v>35</v>
      </c>
      <c r="C42" s="53">
        <v>7503000</v>
      </c>
      <c r="D42" s="53">
        <v>7303347</v>
      </c>
      <c r="E42" s="53">
        <f>+'[1]NI-San'!R971</f>
        <v>0</v>
      </c>
      <c r="F42" s="30"/>
      <c r="G42" s="16">
        <f>IF(C43=0,0,+C42/C43)</f>
        <v>2.1639565535898665E-2</v>
      </c>
      <c r="H42" s="16">
        <f>IF(D43=0,0,+D42/D43)</f>
        <v>2.1176334582831385E-2</v>
      </c>
      <c r="I42" s="31" t="e">
        <f>+E42/E43</f>
        <v>#DIV/0!</v>
      </c>
      <c r="L42" s="11"/>
      <c r="M42" s="11"/>
      <c r="N42" s="11"/>
      <c r="O42" s="11"/>
      <c r="P42" s="17"/>
      <c r="Q42" s="18"/>
      <c r="R42" s="12"/>
    </row>
    <row r="43" spans="1:18" ht="16.5" customHeight="1" x14ac:dyDescent="0.3">
      <c r="A43" s="55"/>
      <c r="B43" s="32" t="s">
        <v>11</v>
      </c>
      <c r="C43" s="33">
        <v>346726000</v>
      </c>
      <c r="D43" s="33">
        <v>344882490</v>
      </c>
      <c r="E43" s="33">
        <f>+E40</f>
        <v>0</v>
      </c>
      <c r="F43" s="34"/>
      <c r="G43" s="35"/>
      <c r="H43" s="36"/>
      <c r="I43" s="36"/>
    </row>
    <row r="44" spans="1:18" ht="16.5" customHeight="1" x14ac:dyDescent="0.3">
      <c r="A44" s="6"/>
      <c r="B44" s="23"/>
      <c r="C44" s="24"/>
      <c r="D44" s="24"/>
      <c r="E44" s="24"/>
      <c r="G44" s="37"/>
      <c r="H44" s="37"/>
      <c r="I44" s="37"/>
    </row>
    <row r="45" spans="1:18" ht="16.5" customHeight="1" x14ac:dyDescent="0.3">
      <c r="A45" s="54" t="s">
        <v>36</v>
      </c>
      <c r="B45" s="28" t="s">
        <v>37</v>
      </c>
      <c r="C45" s="29">
        <v>5497000</v>
      </c>
      <c r="D45" s="29">
        <v>5325597</v>
      </c>
      <c r="E45" s="29">
        <f>+'[1]NI-San'!R984</f>
        <v>0</v>
      </c>
      <c r="F45" s="30"/>
      <c r="G45" s="16">
        <f>IF(C46=0,0,+C45/C46)</f>
        <v>1.585401729319405E-2</v>
      </c>
      <c r="H45" s="16">
        <f>IF(D46=0,0,+D45/D46)</f>
        <v>1.5441772645517608E-2</v>
      </c>
      <c r="I45" s="31" t="e">
        <f>+E45/E46</f>
        <v>#DIV/0!</v>
      </c>
    </row>
    <row r="46" spans="1:18" ht="16.5" customHeight="1" x14ac:dyDescent="0.3">
      <c r="A46" s="55"/>
      <c r="B46" s="32" t="s">
        <v>11</v>
      </c>
      <c r="C46" s="33">
        <v>346726000</v>
      </c>
      <c r="D46" s="33">
        <v>344882490</v>
      </c>
      <c r="E46" s="33">
        <f>+E43</f>
        <v>0</v>
      </c>
      <c r="F46" s="34"/>
      <c r="G46" s="35"/>
      <c r="H46" s="36"/>
      <c r="I46" s="36"/>
    </row>
    <row r="47" spans="1:18" ht="16.5" customHeight="1" x14ac:dyDescent="0.3">
      <c r="A47" s="56"/>
      <c r="B47" s="57"/>
      <c r="C47" s="58"/>
      <c r="D47" s="58"/>
      <c r="E47" s="58"/>
      <c r="F47" s="59"/>
      <c r="G47" s="37"/>
      <c r="H47" s="37"/>
      <c r="I47" s="37"/>
    </row>
    <row r="48" spans="1:18" ht="16.5" customHeight="1" x14ac:dyDescent="0.3">
      <c r="A48" s="54" t="s">
        <v>38</v>
      </c>
      <c r="B48" s="28" t="s">
        <v>39</v>
      </c>
      <c r="C48" s="29">
        <v>0</v>
      </c>
      <c r="D48" s="29">
        <v>0</v>
      </c>
      <c r="E48" s="29">
        <f ca="1">[1]SKASST_TOT!E$34</f>
        <v>0</v>
      </c>
      <c r="F48" s="30"/>
      <c r="G48" s="16">
        <f>IF(C49=0,0,+C48/C49)</f>
        <v>0</v>
      </c>
      <c r="H48" s="16">
        <f>IF(D49=0,0,+D48/D49)</f>
        <v>0</v>
      </c>
      <c r="I48" s="31" t="e">
        <f ca="1">+E48/E49</f>
        <v>#DIV/0!</v>
      </c>
    </row>
    <row r="49" spans="1:9" ht="16.5" customHeight="1" x14ac:dyDescent="0.3">
      <c r="A49" s="55"/>
      <c r="B49" s="32" t="s">
        <v>11</v>
      </c>
      <c r="C49" s="33">
        <v>346726000</v>
      </c>
      <c r="D49" s="33">
        <v>344882490</v>
      </c>
      <c r="E49" s="33">
        <f>+E46</f>
        <v>0</v>
      </c>
      <c r="F49" s="34"/>
      <c r="G49" s="35"/>
      <c r="H49" s="36"/>
      <c r="I49" s="36"/>
    </row>
    <row r="50" spans="1:9" ht="16.5" customHeight="1" x14ac:dyDescent="0.3">
      <c r="B50" s="32"/>
      <c r="C50" s="24"/>
      <c r="D50" s="24"/>
      <c r="E50" s="24"/>
      <c r="G50" s="27"/>
      <c r="H50" s="27"/>
      <c r="I50" s="27"/>
    </row>
    <row r="51" spans="1:9" ht="16.5" customHeight="1" x14ac:dyDescent="0.3">
      <c r="A51" s="60" t="s">
        <v>40</v>
      </c>
      <c r="B51" s="13" t="s">
        <v>41</v>
      </c>
      <c r="C51" s="14">
        <v>397384000</v>
      </c>
      <c r="D51" s="14">
        <v>398070518</v>
      </c>
      <c r="E51" s="14">
        <f>+'[1]NI-San'!R371+'[1]NI-San'!R1557+'[1]NI-San'!R1679</f>
        <v>0</v>
      </c>
      <c r="F51" s="15"/>
      <c r="G51" s="16">
        <f>IF(C52=0,0,+C51/C52)</f>
        <v>1.1461038399197061</v>
      </c>
      <c r="H51" s="16">
        <f>IF(D52=0,0,+D51/D52)</f>
        <v>1.1542207260217821</v>
      </c>
      <c r="I51" s="16" t="e">
        <f>+E51/E52</f>
        <v>#DIV/0!</v>
      </c>
    </row>
    <row r="52" spans="1:9" ht="16.5" customHeight="1" x14ac:dyDescent="0.3">
      <c r="A52" s="61"/>
      <c r="B52" s="19" t="s">
        <v>11</v>
      </c>
      <c r="C52" s="20">
        <v>346726000</v>
      </c>
      <c r="D52" s="20">
        <v>344882490</v>
      </c>
      <c r="E52" s="20">
        <f>+E46</f>
        <v>0</v>
      </c>
      <c r="F52" s="21"/>
      <c r="G52" s="22"/>
      <c r="H52" s="22"/>
      <c r="I52" s="22"/>
    </row>
    <row r="53" spans="1:9" ht="16.5" customHeight="1" x14ac:dyDescent="0.3">
      <c r="B53" s="23"/>
      <c r="C53" s="24"/>
      <c r="D53" s="24"/>
      <c r="E53" s="24"/>
      <c r="G53" s="27"/>
      <c r="H53" s="27"/>
      <c r="I53" s="27"/>
    </row>
    <row r="54" spans="1:9" ht="16.5" customHeight="1" x14ac:dyDescent="0.3">
      <c r="A54" s="60" t="s">
        <v>42</v>
      </c>
      <c r="B54" s="13" t="s">
        <v>41</v>
      </c>
      <c r="C54" s="14">
        <v>397384000</v>
      </c>
      <c r="D54" s="14">
        <v>398070518</v>
      </c>
      <c r="E54" s="14">
        <f>+E51</f>
        <v>0</v>
      </c>
      <c r="F54" s="15"/>
      <c r="G54" s="16">
        <f>IF(C55=0,0,+C54/C55)</f>
        <v>1.0120565389023304</v>
      </c>
      <c r="H54" s="16">
        <f>IF(D55=0,0,+D54/D55)</f>
        <v>1.0163838867574311</v>
      </c>
      <c r="I54" s="16" t="e">
        <f>+E54/E55</f>
        <v>#DIV/0!</v>
      </c>
    </row>
    <row r="55" spans="1:9" ht="16.5" customHeight="1" x14ac:dyDescent="0.3">
      <c r="A55" s="61"/>
      <c r="B55" s="19" t="s">
        <v>43</v>
      </c>
      <c r="C55" s="20">
        <v>392650000</v>
      </c>
      <c r="D55" s="20">
        <v>391653708</v>
      </c>
      <c r="E55" s="20">
        <f>+'[1]NI-San'!R1696</f>
        <v>0</v>
      </c>
      <c r="F55" s="21"/>
      <c r="G55" s="22"/>
      <c r="H55" s="22"/>
      <c r="I55" s="22"/>
    </row>
    <row r="56" spans="1:9" ht="16.5" customHeight="1" x14ac:dyDescent="0.3">
      <c r="G56" s="27"/>
      <c r="H56" s="27"/>
      <c r="I56" s="27"/>
    </row>
    <row r="57" spans="1:9" ht="16.5" customHeight="1" x14ac:dyDescent="0.3">
      <c r="A57" s="60" t="s">
        <v>44</v>
      </c>
      <c r="B57" s="13" t="s">
        <v>45</v>
      </c>
      <c r="C57" s="26">
        <v>45354000</v>
      </c>
      <c r="D57" s="26">
        <v>45897912</v>
      </c>
      <c r="E57" s="26">
        <f ca="1">[1]SKASST_TOT!E$37</f>
        <v>543912</v>
      </c>
      <c r="F57" s="15"/>
      <c r="G57" s="16">
        <f>IF(C58=0,0,+C57/C58)</f>
        <v>0</v>
      </c>
      <c r="H57" s="16">
        <f>IF(D58=0,0,+D57/D58)</f>
        <v>0</v>
      </c>
      <c r="I57" s="16" t="e">
        <f ca="1">+E57/E58</f>
        <v>#DIV/0!</v>
      </c>
    </row>
    <row r="58" spans="1:9" ht="16.5" customHeight="1" x14ac:dyDescent="0.3">
      <c r="A58" s="61"/>
      <c r="B58" s="19" t="s">
        <v>11</v>
      </c>
      <c r="C58" s="20">
        <v>0</v>
      </c>
      <c r="D58" s="20">
        <v>0</v>
      </c>
      <c r="E58" s="20">
        <f>+'[1]NI-San'!R1699</f>
        <v>0</v>
      </c>
      <c r="F58" s="21"/>
      <c r="G58" s="22"/>
      <c r="H58" s="22"/>
      <c r="I58" s="22"/>
    </row>
    <row r="59" spans="1:9" x14ac:dyDescent="0.3">
      <c r="B59" s="57"/>
    </row>
    <row r="60" spans="1:9" x14ac:dyDescent="0.3">
      <c r="A60" s="2" t="s">
        <v>46</v>
      </c>
    </row>
    <row r="61" spans="1:9" ht="35.25" customHeight="1" x14ac:dyDescent="0.3">
      <c r="A61" s="1" t="s">
        <v>47</v>
      </c>
      <c r="B61" s="1"/>
      <c r="C61" s="1"/>
      <c r="D61" s="1"/>
      <c r="E61" s="1"/>
      <c r="F61" s="1"/>
      <c r="G61" s="1"/>
      <c r="H61" s="1"/>
      <c r="I61" s="1"/>
    </row>
    <row r="62" spans="1:9" ht="16.5" customHeight="1" x14ac:dyDescent="0.3">
      <c r="A62" s="1" t="s">
        <v>48</v>
      </c>
      <c r="B62" s="1"/>
      <c r="C62" s="1"/>
      <c r="D62" s="1"/>
      <c r="E62" s="1"/>
      <c r="F62" s="1"/>
      <c r="G62" s="1"/>
      <c r="H62" s="1"/>
      <c r="I62" s="1"/>
    </row>
    <row r="63" spans="1:9" ht="37.5" customHeight="1" x14ac:dyDescent="0.3">
      <c r="A63" s="1" t="s">
        <v>49</v>
      </c>
      <c r="B63" s="1"/>
      <c r="C63" s="1"/>
      <c r="D63" s="1"/>
      <c r="E63" s="1"/>
      <c r="F63" s="1"/>
      <c r="G63" s="1"/>
      <c r="H63" s="1"/>
      <c r="I63" s="1"/>
    </row>
    <row r="64" spans="1:9" ht="16.5" customHeight="1" x14ac:dyDescent="0.3">
      <c r="A64" s="1" t="s">
        <v>50</v>
      </c>
      <c r="B64" s="1"/>
      <c r="C64" s="1"/>
      <c r="D64" s="1"/>
      <c r="E64" s="1"/>
      <c r="F64" s="1"/>
      <c r="G64" s="1"/>
      <c r="H64" s="1"/>
      <c r="I64" s="1"/>
    </row>
    <row r="65" spans="1:9" ht="16.5" customHeight="1" x14ac:dyDescent="0.3">
      <c r="A65" s="1" t="s">
        <v>51</v>
      </c>
      <c r="B65" s="1"/>
      <c r="C65" s="1"/>
      <c r="D65" s="1"/>
      <c r="E65" s="1"/>
      <c r="F65" s="1"/>
      <c r="G65" s="1"/>
      <c r="H65" s="1"/>
      <c r="I65" s="1"/>
    </row>
    <row r="66" spans="1:9" x14ac:dyDescent="0.3">
      <c r="G66" s="23"/>
      <c r="H66" s="23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ASST Santi Paolo e Carlo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Genovese Gaetano Giuseppe</dc:creator>
  <cp:lastModifiedBy>Genovese Gaetano Giuseppe</cp:lastModifiedBy>
  <dcterms:created xsi:type="dcterms:W3CDTF">2020-07-01T10:20:55Z</dcterms:created>
  <dcterms:modified xsi:type="dcterms:W3CDTF">2020-07-01T10:22:44Z</dcterms:modified>
</cp:coreProperties>
</file>