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20" windowHeight="1107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<sst xmlns="http://schemas.openxmlformats.org/spreadsheetml/2006/main" count="62" uniqueCount="45">
  <si>
    <t>702</t>
  </si>
  <si>
    <t>Indicatori economici-gestionali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</si>
  <si>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</si>
  <si>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</si>
  <si>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</si>
  <si>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</si>
  <si>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</si>
  <si>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</si>
  <si>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</si>
  <si>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</si>
  <si>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</si>
  <si>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</si>
  <si>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</si>
  <si>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</si>
  <si>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</si>
  <si>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</si>
  <si>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</si>
  <si>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</si>
  <si>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</si>
  <si>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</si>
  <si>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</si>
  <si>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</si>
  <si>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</si>
  <si>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</si>
  <si>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</si>
  <si>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</si>
  <si>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</si>
  <si>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</si>
  <si>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</si>
  <si>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</si>
  <si>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</si>
  <si>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Sottoindicatore 2.9:</t>
  </si>
  <si>
    <t>Integrativa e protesica</t>
  </si>
  <si>
    <t>Indicatore 3:</t>
  </si>
  <si>
    <t>Costi caratteristici</t>
  </si>
  <si>
    <t>Indicatore 4:</t>
  </si>
  <si>
    <t>Totale costi al netto amm.ti sterilizzati</t>
  </si>
  <si>
    <t>Indicatore 5</t>
  </si>
  <si>
    <t xml:space="preserve">Contributo PSSR 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</si>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</sst>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5">
    <font>
      <sz val="11"/>
      <color theme="1"/>
      <name val="Book Antiqua"/>
      <family val="2"/>
    </font>
    <font>
      <sz val="11"/>
      <color indexed="8"/>
      <name val="Calibri"/>
      <family val="2"/>
    </font>
    <font>
      <b/>
      <sz val="16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u val="single"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i/>
      <sz val="11"/>
      <color indexed="8"/>
      <name val="Century Gothic"/>
      <family val="2"/>
    </font>
    <font>
      <b/>
      <i/>
      <sz val="12"/>
      <color indexed="8"/>
      <name val="Century Gothic"/>
      <family val="2"/>
    </font>
    <font>
      <i/>
      <u val="single"/>
      <sz val="11"/>
      <color indexed="8"/>
      <name val="Century Gothic"/>
      <family val="2"/>
    </font>
    <font>
      <sz val="11"/>
      <color indexed="8"/>
      <name val="Book Antiqu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dashed"/>
      <bottom/>
    </border>
    <border>
      <left/>
      <right style="dashed"/>
      <top style="dashed"/>
      <bottom/>
    </border>
    <border>
      <left/>
      <right/>
      <top/>
      <bottom style="dashed"/>
    </border>
    <border>
      <left style="dashed"/>
      <right/>
      <top/>
      <bottom style="dashed"/>
    </border>
    <border>
      <left/>
      <right style="dashed"/>
      <top/>
      <bottom style="dashed"/>
    </border>
    <border>
      <left/>
      <right/>
      <top style="dashed"/>
      <bottom style="dashed"/>
    </border>
    <border>
      <left style="dashed"/>
      <right/>
      <top style="dashed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48" applyFont="1" applyProtection="1">
      <alignment/>
      <protection/>
    </xf>
    <xf numFmtId="0" fontId="4" fillId="0" borderId="10" xfId="48" applyFont="1" applyBorder="1" applyAlignment="1" applyProtection="1">
      <alignment horizontal="center"/>
      <protection hidden="1"/>
    </xf>
    <xf numFmtId="0" fontId="4" fillId="0" borderId="0" xfId="48" applyFont="1" applyProtection="1">
      <alignment/>
      <protection/>
    </xf>
    <xf numFmtId="0" fontId="5" fillId="0" borderId="0" xfId="48" applyFont="1" applyProtection="1">
      <alignment/>
      <protection/>
    </xf>
    <xf numFmtId="14" fontId="3" fillId="0" borderId="0" xfId="48" applyNumberFormat="1" applyFont="1" applyAlignment="1" applyProtection="1">
      <alignment horizontal="center" vertical="center" wrapText="1"/>
      <protection/>
    </xf>
    <xf numFmtId="0" fontId="3" fillId="0" borderId="0" xfId="48" applyFont="1" applyAlignment="1" applyProtection="1">
      <alignment horizontal="center" vertical="center" wrapText="1"/>
      <protection/>
    </xf>
    <xf numFmtId="0" fontId="3" fillId="0" borderId="0" xfId="48" applyFont="1" applyAlignment="1" applyProtection="1">
      <alignment horizontal="center" vertical="center"/>
      <protection/>
    </xf>
    <xf numFmtId="0" fontId="4" fillId="0" borderId="0" xfId="48" applyFont="1" applyAlignment="1" applyProtection="1">
      <alignment horizontal="center" vertical="center" wrapText="1"/>
      <protection/>
    </xf>
    <xf numFmtId="0" fontId="3" fillId="0" borderId="11" xfId="48" applyFont="1" applyBorder="1" applyAlignment="1" applyProtection="1">
      <alignment wrapText="1"/>
      <protection/>
    </xf>
    <xf numFmtId="164" fontId="3" fillId="0" borderId="11" xfId="45" applyNumberFormat="1" applyFont="1" applyFill="1" applyBorder="1" applyAlignment="1" applyProtection="1">
      <alignment/>
      <protection/>
    </xf>
    <xf numFmtId="0" fontId="3" fillId="0" borderId="11" xfId="48" applyFont="1" applyBorder="1" applyProtection="1">
      <alignment/>
      <protection/>
    </xf>
    <xf numFmtId="10" fontId="6" fillId="0" borderId="12" xfId="52" applyNumberFormat="1" applyFont="1" applyBorder="1" applyAlignment="1" applyProtection="1">
      <alignment horizontal="center" vertical="center"/>
      <protection/>
    </xf>
    <xf numFmtId="0" fontId="3" fillId="0" borderId="13" xfId="48" applyFont="1" applyBorder="1" applyAlignment="1" applyProtection="1">
      <alignment wrapText="1"/>
      <protection/>
    </xf>
    <xf numFmtId="41" fontId="3" fillId="0" borderId="13" xfId="48" applyNumberFormat="1" applyFont="1" applyFill="1" applyBorder="1" applyProtection="1">
      <alignment/>
      <protection/>
    </xf>
    <xf numFmtId="0" fontId="3" fillId="0" borderId="13" xfId="48" applyFont="1" applyBorder="1" applyProtection="1">
      <alignment/>
      <protection/>
    </xf>
    <xf numFmtId="10" fontId="6" fillId="0" borderId="14" xfId="52" applyNumberFormat="1" applyFont="1" applyBorder="1" applyAlignment="1" applyProtection="1">
      <alignment horizontal="center" vertical="center"/>
      <protection/>
    </xf>
    <xf numFmtId="0" fontId="3" fillId="0" borderId="0" xfId="48" applyFont="1" applyAlignment="1" applyProtection="1">
      <alignment wrapText="1"/>
      <protection/>
    </xf>
    <xf numFmtId="0" fontId="3" fillId="0" borderId="0" xfId="48" applyFont="1" applyFill="1" applyProtection="1">
      <alignment/>
      <protection/>
    </xf>
    <xf numFmtId="10" fontId="7" fillId="0" borderId="0" xfId="48" applyNumberFormat="1" applyFont="1" applyProtection="1">
      <alignment/>
      <protection/>
    </xf>
    <xf numFmtId="41" fontId="3" fillId="0" borderId="11" xfId="48" applyNumberFormat="1" applyFont="1" applyFill="1" applyBorder="1" applyProtection="1">
      <alignment/>
      <protection/>
    </xf>
    <xf numFmtId="10" fontId="6" fillId="0" borderId="0" xfId="48" applyNumberFormat="1" applyFont="1" applyProtection="1">
      <alignment/>
      <protection/>
    </xf>
    <xf numFmtId="0" fontId="3" fillId="0" borderId="15" xfId="48" applyFont="1" applyBorder="1" applyAlignment="1" applyProtection="1">
      <alignment wrapText="1"/>
      <protection/>
    </xf>
    <xf numFmtId="41" fontId="3" fillId="0" borderId="15" xfId="48" applyNumberFormat="1" applyFont="1" applyFill="1" applyBorder="1" applyProtection="1">
      <alignment/>
      <protection/>
    </xf>
    <xf numFmtId="0" fontId="3" fillId="0" borderId="15" xfId="48" applyFont="1" applyBorder="1" applyProtection="1">
      <alignment/>
      <protection/>
    </xf>
    <xf numFmtId="10" fontId="6" fillId="0" borderId="16" xfId="52" applyNumberFormat="1" applyFont="1" applyBorder="1" applyAlignment="1" applyProtection="1">
      <alignment horizontal="center" vertical="center"/>
      <protection/>
    </xf>
    <xf numFmtId="0" fontId="3" fillId="0" borderId="17" xfId="48" applyFont="1" applyBorder="1" applyAlignment="1" applyProtection="1">
      <alignment wrapText="1"/>
      <protection/>
    </xf>
    <xf numFmtId="41" fontId="3" fillId="0" borderId="17" xfId="48" applyNumberFormat="1" applyFont="1" applyFill="1" applyBorder="1" applyProtection="1">
      <alignment/>
      <protection/>
    </xf>
    <xf numFmtId="0" fontId="3" fillId="0" borderId="17" xfId="48" applyFont="1" applyBorder="1" applyProtection="1">
      <alignment/>
      <protection/>
    </xf>
    <xf numFmtId="10" fontId="6" fillId="0" borderId="18" xfId="52" applyNumberFormat="1" applyFont="1" applyBorder="1" applyAlignment="1" applyProtection="1">
      <alignment horizontal="center" vertical="center"/>
      <protection/>
    </xf>
    <xf numFmtId="10" fontId="6" fillId="0" borderId="19" xfId="52" applyNumberFormat="1" applyFont="1" applyBorder="1" applyAlignment="1" applyProtection="1">
      <alignment horizontal="center" vertical="center"/>
      <protection/>
    </xf>
    <xf numFmtId="10" fontId="6" fillId="0" borderId="20" xfId="48" applyNumberFormat="1" applyFont="1" applyBorder="1" applyProtection="1">
      <alignment/>
      <protection/>
    </xf>
    <xf numFmtId="0" fontId="8" fillId="0" borderId="15" xfId="48" applyFont="1" applyBorder="1" applyAlignment="1" applyProtection="1">
      <alignment wrapText="1"/>
      <protection/>
    </xf>
    <xf numFmtId="41" fontId="8" fillId="0" borderId="15" xfId="48" applyNumberFormat="1" applyFont="1" applyFill="1" applyBorder="1" applyProtection="1">
      <alignment/>
      <protection/>
    </xf>
    <xf numFmtId="0" fontId="8" fillId="0" borderId="15" xfId="48" applyFont="1" applyBorder="1" applyProtection="1">
      <alignment/>
      <protection/>
    </xf>
    <xf numFmtId="10" fontId="9" fillId="0" borderId="16" xfId="52" applyNumberFormat="1" applyFont="1" applyBorder="1" applyAlignment="1" applyProtection="1">
      <alignment horizontal="center" vertical="center"/>
      <protection/>
    </xf>
    <xf numFmtId="0" fontId="8" fillId="0" borderId="17" xfId="48" applyFont="1" applyBorder="1" applyAlignment="1" applyProtection="1">
      <alignment wrapText="1"/>
      <protection/>
    </xf>
    <xf numFmtId="41" fontId="8" fillId="0" borderId="17" xfId="48" applyNumberFormat="1" applyFont="1" applyFill="1" applyBorder="1" applyProtection="1">
      <alignment/>
      <protection/>
    </xf>
    <xf numFmtId="0" fontId="8" fillId="0" borderId="17" xfId="48" applyFont="1" applyBorder="1" applyProtection="1">
      <alignment/>
      <protection/>
    </xf>
    <xf numFmtId="10" fontId="9" fillId="0" borderId="18" xfId="52" applyNumberFormat="1" applyFont="1" applyBorder="1" applyAlignment="1" applyProtection="1">
      <alignment horizontal="center" vertical="center"/>
      <protection/>
    </xf>
    <xf numFmtId="10" fontId="9" fillId="0" borderId="19" xfId="52" applyNumberFormat="1" applyFont="1" applyBorder="1" applyAlignment="1" applyProtection="1">
      <alignment horizontal="center" vertical="center"/>
      <protection/>
    </xf>
    <xf numFmtId="0" fontId="8" fillId="0" borderId="0" xfId="48" applyFont="1" applyProtection="1">
      <alignment/>
      <protection/>
    </xf>
    <xf numFmtId="0" fontId="8" fillId="0" borderId="0" xfId="48" applyFont="1" applyFill="1" applyProtection="1">
      <alignment/>
      <protection/>
    </xf>
    <xf numFmtId="0" fontId="10" fillId="0" borderId="0" xfId="48" applyFont="1" applyBorder="1" applyAlignment="1" applyProtection="1">
      <alignment horizontal="center" vertical="center"/>
      <protection/>
    </xf>
    <xf numFmtId="0" fontId="8" fillId="0" borderId="0" xfId="48" applyFont="1" applyBorder="1" applyAlignment="1" applyProtection="1">
      <alignment wrapText="1"/>
      <protection/>
    </xf>
    <xf numFmtId="41" fontId="8" fillId="0" borderId="0" xfId="48" applyNumberFormat="1" applyFont="1" applyFill="1" applyBorder="1" applyProtection="1">
      <alignment/>
      <protection/>
    </xf>
    <xf numFmtId="0" fontId="8" fillId="0" borderId="0" xfId="48" applyFont="1" applyBorder="1" applyProtection="1">
      <alignment/>
      <protection/>
    </xf>
    <xf numFmtId="41" fontId="3" fillId="0" borderId="15" xfId="48" applyNumberFormat="1" applyFont="1" applyFill="1" applyBorder="1" applyAlignment="1" applyProtection="1">
      <alignment vertical="center"/>
      <protection/>
    </xf>
    <xf numFmtId="0" fontId="5" fillId="0" borderId="21" xfId="48" applyFont="1" applyBorder="1" applyAlignment="1" applyProtection="1">
      <alignment horizontal="center" vertical="center"/>
      <protection/>
    </xf>
    <xf numFmtId="0" fontId="5" fillId="0" borderId="18" xfId="48" applyFont="1" applyBorder="1" applyAlignment="1" applyProtection="1">
      <alignment horizontal="center" vertical="center"/>
      <protection/>
    </xf>
    <xf numFmtId="0" fontId="5" fillId="0" borderId="0" xfId="48" applyFont="1" applyBorder="1" applyAlignment="1" applyProtection="1">
      <alignment horizontal="center" vertical="center"/>
      <protection/>
    </xf>
    <xf numFmtId="0" fontId="3" fillId="0" borderId="0" xfId="48" applyFont="1" applyBorder="1" applyAlignment="1" applyProtection="1">
      <alignment wrapText="1"/>
      <protection/>
    </xf>
    <xf numFmtId="41" fontId="3" fillId="0" borderId="0" xfId="48" applyNumberFormat="1" applyFont="1" applyFill="1" applyBorder="1" applyProtection="1">
      <alignment/>
      <protection/>
    </xf>
    <xf numFmtId="0" fontId="3" fillId="0" borderId="0" xfId="48" applyFont="1" applyBorder="1" applyProtection="1">
      <alignment/>
      <protection/>
    </xf>
    <xf numFmtId="0" fontId="4" fillId="0" borderId="22" xfId="48" applyFont="1" applyBorder="1" applyAlignment="1" applyProtection="1">
      <alignment horizontal="center" vertical="center"/>
      <protection/>
    </xf>
    <xf numFmtId="0" fontId="4" fillId="0" borderId="23" xfId="48" applyFont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47" applyFont="1" applyAlignment="1" applyProtection="1">
      <alignment horizontal="center" vertical="top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 2" xfId="47"/>
    <cellStyle name="Normale 2_conto_economico_trimestrale_TRIM_1" xfId="48"/>
    <cellStyle name="Nota" xfId="49"/>
    <cellStyle name="Output" xfId="50"/>
    <cellStyle name="Percent" xfId="51"/>
    <cellStyle name="Percentuale 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orella.palberti\Downloads\702%20BPE%202019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odifica_CE"/>
      <sheetName val="CE"/>
      <sheetName val="NI-Tot"/>
      <sheetName val="Dettaglio_CE_Tot"/>
      <sheetName val="NI-San"/>
      <sheetName val="Dettaglio_CE_San"/>
      <sheetName val="Dettaglio_CE_Ric"/>
      <sheetName val="NI-118"/>
      <sheetName val="NI-Ric"/>
      <sheetName val="NI-Ter"/>
      <sheetName val="ESTR_PREC"/>
      <sheetName val="NI-Soc"/>
      <sheetName val="Dettaglio_CE_Soc"/>
      <sheetName val="Dettaglio_CE_Ter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Ric"/>
      <sheetName val="Cons_118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SKATS"/>
      <sheetName val="SKIRCCS_RIC"/>
      <sheetName val="INDICATORI ASST"/>
      <sheetName val="INDICATORI ATS"/>
      <sheetName val="INDICATORI IRCCS"/>
      <sheetName val="ANAGR"/>
      <sheetName val="INFO_OUT"/>
      <sheetName val="VERSIONI"/>
      <sheetName val="ESTR_SK"/>
    </sheetNames>
    <sheetDataSet>
      <sheetData sheetId="0">
        <row r="2">
          <cell r="C2" t="str">
            <v>ASST SANTI PAOLO E CARLO</v>
          </cell>
        </row>
        <row r="3">
          <cell r="B3" t="str">
            <v>2019</v>
          </cell>
        </row>
        <row r="5">
          <cell r="B5" t="str">
            <v>Preventivo</v>
          </cell>
        </row>
      </sheetData>
      <sheetData sheetId="5">
        <row r="10">
          <cell r="N10" t="str">
            <v>Preconsuntivo al  31/12/2018</v>
          </cell>
          <cell r="O10" t="str">
            <v>Preventivo al  31/12/2019</v>
          </cell>
          <cell r="R10" t="str">
            <v>Budget primo trimestre 2019</v>
          </cell>
        </row>
        <row r="11">
          <cell r="R11">
            <v>99667221</v>
          </cell>
        </row>
        <row r="31">
          <cell r="R31">
            <v>8742161</v>
          </cell>
        </row>
        <row r="94">
          <cell r="R94">
            <v>0</v>
          </cell>
        </row>
        <row r="356">
          <cell r="R356">
            <v>2492500</v>
          </cell>
        </row>
        <row r="371">
          <cell r="R371">
            <v>96249231</v>
          </cell>
        </row>
        <row r="375">
          <cell r="R375">
            <v>21372329</v>
          </cell>
        </row>
        <row r="377">
          <cell r="R377">
            <v>20974928</v>
          </cell>
        </row>
        <row r="382">
          <cell r="R382">
            <v>7546722</v>
          </cell>
        </row>
        <row r="383">
          <cell r="R383">
            <v>1545272</v>
          </cell>
        </row>
        <row r="384">
          <cell r="R384">
            <v>1589250</v>
          </cell>
        </row>
        <row r="385">
          <cell r="R385">
            <v>826700</v>
          </cell>
        </row>
        <row r="389">
          <cell r="R389">
            <v>119562</v>
          </cell>
        </row>
        <row r="393">
          <cell r="R393">
            <v>16250</v>
          </cell>
        </row>
        <row r="394">
          <cell r="R394">
            <v>44596</v>
          </cell>
        </row>
        <row r="395">
          <cell r="R395">
            <v>82275</v>
          </cell>
        </row>
        <row r="396">
          <cell r="R396">
            <v>19427</v>
          </cell>
        </row>
        <row r="400">
          <cell r="R400">
            <v>11000</v>
          </cell>
        </row>
        <row r="403">
          <cell r="R403">
            <v>0</v>
          </cell>
        </row>
        <row r="408">
          <cell r="R408">
            <v>1577213</v>
          </cell>
        </row>
        <row r="409">
          <cell r="R409">
            <v>352637</v>
          </cell>
        </row>
        <row r="410">
          <cell r="R410">
            <v>58562</v>
          </cell>
        </row>
        <row r="420">
          <cell r="R420">
            <v>656141</v>
          </cell>
        </row>
        <row r="426">
          <cell r="R426">
            <v>490150</v>
          </cell>
        </row>
        <row r="427">
          <cell r="R427">
            <v>1010114</v>
          </cell>
        </row>
        <row r="447">
          <cell r="R447">
            <v>397401</v>
          </cell>
        </row>
        <row r="468">
          <cell r="R468">
            <v>20520959</v>
          </cell>
        </row>
        <row r="844">
          <cell r="R844">
            <v>3794934</v>
          </cell>
        </row>
        <row r="857">
          <cell r="R857">
            <v>69000</v>
          </cell>
        </row>
        <row r="862">
          <cell r="R862">
            <v>1327750</v>
          </cell>
        </row>
        <row r="876">
          <cell r="R876">
            <v>1590583</v>
          </cell>
        </row>
        <row r="909">
          <cell r="R909">
            <v>11189531</v>
          </cell>
        </row>
        <row r="938">
          <cell r="R938">
            <v>6816</v>
          </cell>
        </row>
        <row r="971">
          <cell r="R971">
            <v>1841772</v>
          </cell>
        </row>
        <row r="984">
          <cell r="R984">
            <v>1308811</v>
          </cell>
        </row>
        <row r="999">
          <cell r="R999">
            <v>47013134</v>
          </cell>
        </row>
        <row r="1334">
          <cell r="R1334">
            <v>635726</v>
          </cell>
        </row>
        <row r="1557">
          <cell r="R1557">
            <v>0</v>
          </cell>
        </row>
        <row r="1679">
          <cell r="R1679">
            <v>3417990</v>
          </cell>
        </row>
        <row r="1696">
          <cell r="R1696">
            <v>97174721</v>
          </cell>
        </row>
      </sheetData>
      <sheetData sheetId="31">
        <row r="34">
          <cell r="E34">
            <v>0</v>
          </cell>
        </row>
        <row r="37">
          <cell r="E37">
            <v>864907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C6" sqref="C6"/>
    </sheetView>
  </sheetViews>
  <sheetFormatPr defaultColWidth="9.00390625" defaultRowHeight="16.5"/>
  <cols>
    <col min="1" max="1" width="21.875" style="1" customWidth="1"/>
    <col min="2" max="2" width="34.875" style="1" customWidth="1"/>
    <col min="3" max="3" width="14.875" style="1" customWidth="1"/>
    <col min="4" max="4" width="13.25390625" style="1" customWidth="1"/>
    <col min="5" max="5" width="12.625" style="1" hidden="1" customWidth="1"/>
    <col min="6" max="6" width="7.375" style="1" customWidth="1"/>
    <col min="7" max="7" width="11.125" style="1" customWidth="1"/>
    <col min="8" max="8" width="14.00390625" style="1" customWidth="1"/>
    <col min="9" max="9" width="11.50390625" style="1" hidden="1" customWidth="1"/>
    <col min="10" max="16384" width="9.00390625" style="1" customWidth="1"/>
  </cols>
  <sheetData>
    <row r="1" spans="1:9" ht="46.5" customHeight="1">
      <c r="A1" s="58" t="str">
        <f>"AZIENDE SOCIO SANITARIE TERRITORIALI - INDICATORI DI BILANCIO "&amp;('[1]Info'!$B$5)&amp;" "&amp;'[1]Info'!$B$3</f>
        <v>AZIENDE SOCIO SANITARIE TERRITORIALI - INDICATORI DI BILANCIO Preventivo 2019</v>
      </c>
      <c r="B1" s="58"/>
      <c r="C1" s="58"/>
      <c r="D1" s="58"/>
      <c r="E1" s="58"/>
      <c r="F1" s="58"/>
      <c r="G1" s="58"/>
      <c r="H1" s="58"/>
      <c r="I1" s="58"/>
    </row>
    <row r="2" spans="1:2" ht="16.5">
      <c r="A2" s="2" t="s">
        <v>0</v>
      </c>
      <c r="B2" s="3" t="str">
        <f>'[1]Info'!$C$2</f>
        <v>ASST SANTI PAOLO E CARLO</v>
      </c>
    </row>
    <row r="4" spans="1:9" ht="49.5" customHeight="1">
      <c r="A4" s="4" t="s">
        <v>1</v>
      </c>
      <c r="C4" s="5" t="str">
        <f>+'[1]NI-San'!N10</f>
        <v>Preconsuntivo al  31/12/2018</v>
      </c>
      <c r="D4" s="6" t="str">
        <f>+'[1]NI-San'!O10</f>
        <v>Preventivo al  31/12/2019</v>
      </c>
      <c r="E4" s="6" t="str">
        <f>'[1]NI-San'!R10</f>
        <v>Budget primo trimestre 2019</v>
      </c>
      <c r="F4" s="7"/>
      <c r="G4" s="8" t="str">
        <f>+C4</f>
        <v>Preconsuntivo al  31/12/2018</v>
      </c>
      <c r="H4" s="8" t="str">
        <f>+D4</f>
        <v>Preventivo al  31/12/2019</v>
      </c>
      <c r="I4" s="8" t="str">
        <f>E4</f>
        <v>Budget primo trimestre 2019</v>
      </c>
    </row>
    <row r="6" spans="1:9" ht="16.5">
      <c r="A6" s="57" t="s">
        <v>2</v>
      </c>
      <c r="B6" s="9" t="s">
        <v>3</v>
      </c>
      <c r="C6" s="10">
        <v>191894000</v>
      </c>
      <c r="D6" s="10">
        <v>193639650</v>
      </c>
      <c r="E6" s="10">
        <f>+'[1]NI-San'!$R$999+'[1]NI-San'!$R$857+'[1]NI-San'!$R$862+'[1]NI-San'!$R$865+'[1]NI-San'!$R$947+'[1]NI-San'!$R$948+'[1]NI-San'!$R$950+'[1]NI-San'!$R$951</f>
        <v>48409884</v>
      </c>
      <c r="F6" s="11"/>
      <c r="G6" s="12">
        <f>IF(C7=0,0,+C6/C7)</f>
        <v>0.5626350556935229</v>
      </c>
      <c r="H6" s="12">
        <f>IF(D7=0,0,+D6/D7)</f>
        <v>0.5656328786990972</v>
      </c>
      <c r="I6" s="12">
        <f>+E6/E7</f>
        <v>0.5474214927171621</v>
      </c>
    </row>
    <row r="7" spans="1:9" ht="16.5">
      <c r="A7" s="57"/>
      <c r="B7" s="13" t="s">
        <v>4</v>
      </c>
      <c r="C7" s="14">
        <v>341063000</v>
      </c>
      <c r="D7" s="14">
        <v>342341574</v>
      </c>
      <c r="E7" s="14">
        <f>+'[1]NI-San'!$R$11-'[1]NI-San'!$R$31-'[1]NI-San'!$R$356-'[1]NI-San'!$R$94</f>
        <v>88432560</v>
      </c>
      <c r="F7" s="15"/>
      <c r="G7" s="16"/>
      <c r="H7" s="16"/>
      <c r="I7" s="16"/>
    </row>
    <row r="8" spans="2:9" ht="17.25">
      <c r="B8" s="17"/>
      <c r="C8" s="18"/>
      <c r="D8" s="18"/>
      <c r="E8" s="18"/>
      <c r="G8" s="19"/>
      <c r="H8" s="19"/>
      <c r="I8" s="19"/>
    </row>
    <row r="9" spans="1:9" ht="16.5">
      <c r="A9" s="57" t="s">
        <v>5</v>
      </c>
      <c r="B9" s="9" t="s">
        <v>6</v>
      </c>
      <c r="C9" s="20">
        <v>182880000</v>
      </c>
      <c r="D9" s="20">
        <v>182713860</v>
      </c>
      <c r="E9" s="20">
        <f>+'[1]NI-San'!$R$375+'[1]NI-San'!$R$468+'[1]NI-San'!$R$971+'[1]NI-San'!$R$984+'[1]NI-San'!$R$1334</f>
        <v>45679597</v>
      </c>
      <c r="F9" s="11"/>
      <c r="G9" s="12">
        <f>IF(C10=0,0,+C9/C10)</f>
        <v>0.5362059209002442</v>
      </c>
      <c r="H9" s="12">
        <f>IF(D10=0,0,+D9/D10)</f>
        <v>0.5337179994387711</v>
      </c>
      <c r="I9" s="12">
        <f>+E9/E10</f>
        <v>0.5165472649440432</v>
      </c>
    </row>
    <row r="10" spans="1:9" ht="16.5">
      <c r="A10" s="57"/>
      <c r="B10" s="13" t="s">
        <v>4</v>
      </c>
      <c r="C10" s="14">
        <v>341063000</v>
      </c>
      <c r="D10" s="14">
        <v>342341574</v>
      </c>
      <c r="E10" s="14">
        <f>+E7</f>
        <v>88432560</v>
      </c>
      <c r="F10" s="15"/>
      <c r="G10" s="16"/>
      <c r="H10" s="16"/>
      <c r="I10" s="16"/>
    </row>
    <row r="11" spans="2:9" ht="16.5">
      <c r="B11" s="17"/>
      <c r="C11" s="18"/>
      <c r="D11" s="18"/>
      <c r="E11" s="18"/>
      <c r="G11" s="21"/>
      <c r="H11" s="21"/>
      <c r="I11" s="21"/>
    </row>
    <row r="12" spans="1:9" ht="16.5">
      <c r="A12" s="57" t="s">
        <v>7</v>
      </c>
      <c r="B12" s="22" t="s">
        <v>8</v>
      </c>
      <c r="C12" s="23">
        <v>83109000</v>
      </c>
      <c r="D12" s="23">
        <v>83899773</v>
      </c>
      <c r="E12" s="23">
        <f>+'[1]NI-San'!R377</f>
        <v>20974928</v>
      </c>
      <c r="F12" s="24"/>
      <c r="G12" s="12">
        <f>IF(C13=0,0,+C12/C13)</f>
        <v>0.24367638823325896</v>
      </c>
      <c r="H12" s="12">
        <f>IF(D13=0,0,+D12/D13)</f>
        <v>0.24507620275181652</v>
      </c>
      <c r="I12" s="25">
        <f>+E12/E13</f>
        <v>0.23718557961004408</v>
      </c>
    </row>
    <row r="13" spans="1:9" ht="16.5">
      <c r="A13" s="57"/>
      <c r="B13" s="26" t="s">
        <v>4</v>
      </c>
      <c r="C13" s="27">
        <v>341063000</v>
      </c>
      <c r="D13" s="27">
        <v>342341574</v>
      </c>
      <c r="E13" s="27">
        <f>+E10</f>
        <v>88432560</v>
      </c>
      <c r="F13" s="28"/>
      <c r="G13" s="29"/>
      <c r="H13" s="30"/>
      <c r="I13" s="30"/>
    </row>
    <row r="14" spans="1:9" ht="16.5">
      <c r="A14" s="4"/>
      <c r="B14" s="17"/>
      <c r="C14" s="18"/>
      <c r="D14" s="18"/>
      <c r="E14" s="18"/>
      <c r="G14" s="31"/>
      <c r="H14" s="31"/>
      <c r="I14" s="31"/>
    </row>
    <row r="15" spans="1:9" ht="16.5" customHeight="1">
      <c r="A15" s="57" t="s">
        <v>9</v>
      </c>
      <c r="B15" s="32" t="s">
        <v>10</v>
      </c>
      <c r="C15" s="33">
        <v>46475000</v>
      </c>
      <c r="D15" s="33">
        <v>47204210</v>
      </c>
      <c r="E15" s="33">
        <f>SUM('[1]NI-San'!R380:R403)</f>
        <v>11801054</v>
      </c>
      <c r="F15" s="34"/>
      <c r="G15" s="12">
        <f>IF(C16=0,0,+C15/C16)</f>
        <v>0.13626514749474436</v>
      </c>
      <c r="H15" s="12">
        <f>IF(D16=0,0,+D15/D16)</f>
        <v>0.13788629130974317</v>
      </c>
      <c r="I15" s="35">
        <f>+E15/E16</f>
        <v>0.1334469340252052</v>
      </c>
    </row>
    <row r="16" spans="1:9" ht="16.5" customHeight="1">
      <c r="A16" s="57"/>
      <c r="B16" s="36" t="s">
        <v>4</v>
      </c>
      <c r="C16" s="37">
        <v>341063000</v>
      </c>
      <c r="D16" s="37">
        <v>342341574</v>
      </c>
      <c r="E16" s="37">
        <f>+E13</f>
        <v>88432560</v>
      </c>
      <c r="F16" s="38"/>
      <c r="G16" s="39"/>
      <c r="H16" s="40"/>
      <c r="I16" s="40"/>
    </row>
    <row r="17" spans="1:9" ht="16.5">
      <c r="A17" s="41"/>
      <c r="B17" s="41"/>
      <c r="C17" s="42"/>
      <c r="D17" s="42"/>
      <c r="E17" s="42"/>
      <c r="F17" s="41"/>
      <c r="G17" s="31"/>
      <c r="H17" s="31"/>
      <c r="I17" s="31"/>
    </row>
    <row r="18" spans="1:9" ht="16.5" customHeight="1">
      <c r="A18" s="57" t="s">
        <v>11</v>
      </c>
      <c r="B18" s="32" t="s">
        <v>12</v>
      </c>
      <c r="C18" s="33">
        <v>7895000</v>
      </c>
      <c r="D18" s="33">
        <v>7953704</v>
      </c>
      <c r="E18" s="33">
        <f>+'[1]NI-San'!R408+'[1]NI-San'!R409+'[1]NI-San'!R410</f>
        <v>1988412</v>
      </c>
      <c r="F18" s="34"/>
      <c r="G18" s="12">
        <f>IF(C19=0,0,+C18/C19)</f>
        <v>0.023148216018741407</v>
      </c>
      <c r="H18" s="12">
        <f>IF(D19=0,0,+D18/D19)</f>
        <v>0.023233240143950496</v>
      </c>
      <c r="I18" s="35">
        <f>+E18/E19</f>
        <v>0.022485066586334264</v>
      </c>
    </row>
    <row r="19" spans="1:9" ht="16.5" customHeight="1">
      <c r="A19" s="57"/>
      <c r="B19" s="36" t="s">
        <v>4</v>
      </c>
      <c r="C19" s="37">
        <v>341063000</v>
      </c>
      <c r="D19" s="37">
        <v>342341574</v>
      </c>
      <c r="E19" s="37">
        <f>+E16</f>
        <v>88432560</v>
      </c>
      <c r="F19" s="38"/>
      <c r="G19" s="39"/>
      <c r="H19" s="40"/>
      <c r="I19" s="40"/>
    </row>
    <row r="20" spans="1:9" ht="16.5">
      <c r="A20" s="41"/>
      <c r="B20" s="41"/>
      <c r="C20" s="42"/>
      <c r="D20" s="42"/>
      <c r="E20" s="42"/>
      <c r="F20" s="41"/>
      <c r="G20" s="31"/>
      <c r="H20" s="31"/>
      <c r="I20" s="31"/>
    </row>
    <row r="21" spans="1:9" ht="16.5" customHeight="1">
      <c r="A21" s="57" t="s">
        <v>13</v>
      </c>
      <c r="B21" s="32" t="s">
        <v>14</v>
      </c>
      <c r="C21" s="33">
        <v>2572000</v>
      </c>
      <c r="D21" s="33">
        <v>2624563</v>
      </c>
      <c r="E21" s="33">
        <f>+'[1]NI-San'!R420+'[1]NI-San'!R411</f>
        <v>656141</v>
      </c>
      <c r="F21" s="34"/>
      <c r="G21" s="12">
        <f>IF(C22=0,0,+C21/C22)</f>
        <v>0.007541128765066864</v>
      </c>
      <c r="H21" s="12">
        <f>IF(D22=0,0,+D21/D22)</f>
        <v>0.0076665038643539095</v>
      </c>
      <c r="I21" s="35">
        <f>+E21/E22</f>
        <v>0.007419676643987237</v>
      </c>
    </row>
    <row r="22" spans="1:9" ht="16.5" customHeight="1">
      <c r="A22" s="57"/>
      <c r="B22" s="36" t="s">
        <v>4</v>
      </c>
      <c r="C22" s="37">
        <v>341063000</v>
      </c>
      <c r="D22" s="37">
        <v>342341574</v>
      </c>
      <c r="E22" s="37">
        <f>+E19</f>
        <v>88432560</v>
      </c>
      <c r="F22" s="38"/>
      <c r="G22" s="39"/>
      <c r="H22" s="40"/>
      <c r="I22" s="40"/>
    </row>
    <row r="23" spans="1:9" ht="16.5">
      <c r="A23" s="41"/>
      <c r="B23" s="41"/>
      <c r="C23" s="42"/>
      <c r="D23" s="42"/>
      <c r="E23" s="42"/>
      <c r="F23" s="41"/>
      <c r="G23" s="31"/>
      <c r="H23" s="31"/>
      <c r="I23" s="31"/>
    </row>
    <row r="24" spans="1:9" ht="16.5" customHeight="1">
      <c r="A24" s="57" t="s">
        <v>15</v>
      </c>
      <c r="B24" s="32" t="s">
        <v>16</v>
      </c>
      <c r="C24" s="33">
        <v>5877000</v>
      </c>
      <c r="D24" s="33">
        <v>6001056</v>
      </c>
      <c r="E24" s="33">
        <f>+'[1]NI-San'!R424+'[1]NI-San'!R425+'[1]NI-San'!R426+'[1]NI-San'!R427</f>
        <v>1500264</v>
      </c>
      <c r="F24" s="34"/>
      <c r="G24" s="12">
        <f>IF(C25=0,0,+C24/C25)</f>
        <v>0.01723142058798521</v>
      </c>
      <c r="H24" s="12">
        <f>IF(D25=0,0,+D24/D25)</f>
        <v>0.017529439763573677</v>
      </c>
      <c r="I24" s="35">
        <f>+E24/E25</f>
        <v>0.016965063546729848</v>
      </c>
    </row>
    <row r="25" spans="1:9" ht="16.5" customHeight="1">
      <c r="A25" s="57"/>
      <c r="B25" s="36" t="s">
        <v>4</v>
      </c>
      <c r="C25" s="37">
        <v>341063000</v>
      </c>
      <c r="D25" s="37">
        <v>342341574</v>
      </c>
      <c r="E25" s="37">
        <f>+E22</f>
        <v>88432560</v>
      </c>
      <c r="F25" s="38"/>
      <c r="G25" s="39"/>
      <c r="H25" s="40"/>
      <c r="I25" s="40"/>
    </row>
    <row r="26" spans="1:9" ht="16.5" customHeight="1">
      <c r="A26" s="43"/>
      <c r="B26" s="44"/>
      <c r="C26" s="45"/>
      <c r="D26" s="45"/>
      <c r="E26" s="45"/>
      <c r="F26" s="46"/>
      <c r="G26" s="31"/>
      <c r="H26" s="31"/>
      <c r="I26" s="31"/>
    </row>
    <row r="27" spans="1:9" ht="16.5">
      <c r="A27" s="57" t="s">
        <v>17</v>
      </c>
      <c r="B27" s="22" t="s">
        <v>18</v>
      </c>
      <c r="C27" s="23">
        <v>1700000</v>
      </c>
      <c r="D27" s="23">
        <v>1589610</v>
      </c>
      <c r="E27" s="23">
        <f>+'[1]NI-San'!R447</f>
        <v>397401</v>
      </c>
      <c r="F27" s="24"/>
      <c r="G27" s="12">
        <f>IF(C28=0,0,+C27/C28)</f>
        <v>0.004984416368823355</v>
      </c>
      <c r="H27" s="12">
        <f>IF(D28=0,0,+D27/D28)</f>
        <v>0.004643344895060861</v>
      </c>
      <c r="I27" s="25">
        <f>+E27/E28</f>
        <v>0.004493831231392601</v>
      </c>
    </row>
    <row r="28" spans="1:9" ht="16.5">
      <c r="A28" s="57"/>
      <c r="B28" s="26" t="s">
        <v>4</v>
      </c>
      <c r="C28" s="27">
        <v>341063000</v>
      </c>
      <c r="D28" s="27">
        <v>342341574</v>
      </c>
      <c r="E28" s="27">
        <f>+E25</f>
        <v>88432560</v>
      </c>
      <c r="F28" s="28"/>
      <c r="G28" s="29"/>
      <c r="H28" s="30"/>
      <c r="I28" s="30"/>
    </row>
    <row r="29" spans="1:9" ht="16.5">
      <c r="A29" s="4"/>
      <c r="B29" s="17"/>
      <c r="C29" s="18"/>
      <c r="D29" s="18"/>
      <c r="E29" s="18"/>
      <c r="G29" s="31"/>
      <c r="H29" s="31"/>
      <c r="I29" s="31"/>
    </row>
    <row r="30" spans="1:9" ht="49.5">
      <c r="A30" s="57" t="s">
        <v>19</v>
      </c>
      <c r="B30" s="22" t="s">
        <v>20</v>
      </c>
      <c r="C30" s="47">
        <v>16770000</v>
      </c>
      <c r="D30" s="47">
        <v>15179736</v>
      </c>
      <c r="E30" s="47">
        <f>+'[1]NI-San'!R844</f>
        <v>3794934</v>
      </c>
      <c r="F30" s="24"/>
      <c r="G30" s="12">
        <f>IF(C31=0,0,+C30/C31)</f>
        <v>0.04916980147362804</v>
      </c>
      <c r="H30" s="12">
        <f>IF(D31=0,0,+D30/D31)</f>
        <v>0.0443409073068058</v>
      </c>
      <c r="I30" s="25">
        <f>+E30/E31</f>
        <v>0.04291331156759456</v>
      </c>
    </row>
    <row r="31" spans="1:9" ht="16.5">
      <c r="A31" s="57"/>
      <c r="B31" s="26" t="s">
        <v>4</v>
      </c>
      <c r="C31" s="27">
        <v>341063000</v>
      </c>
      <c r="D31" s="27">
        <v>342341574</v>
      </c>
      <c r="E31" s="27">
        <f>+E28</f>
        <v>88432560</v>
      </c>
      <c r="F31" s="28"/>
      <c r="G31" s="29"/>
      <c r="H31" s="30"/>
      <c r="I31" s="30"/>
    </row>
    <row r="32" spans="1:9" ht="16.5">
      <c r="A32" s="4"/>
      <c r="B32" s="17"/>
      <c r="C32" s="18"/>
      <c r="D32" s="18"/>
      <c r="E32" s="18"/>
      <c r="G32" s="31"/>
      <c r="H32" s="31"/>
      <c r="I32" s="31"/>
    </row>
    <row r="33" spans="1:9" ht="33">
      <c r="A33" s="57" t="s">
        <v>21</v>
      </c>
      <c r="B33" s="22" t="s">
        <v>22</v>
      </c>
      <c r="C33" s="47">
        <v>6564000</v>
      </c>
      <c r="D33" s="47">
        <v>6362334</v>
      </c>
      <c r="E33" s="47">
        <f>+'[1]NI-San'!R876</f>
        <v>1590583</v>
      </c>
      <c r="F33" s="24"/>
      <c r="G33" s="12">
        <f>IF(C34=0,0,+C33/C34)</f>
        <v>0.01924571120291559</v>
      </c>
      <c r="H33" s="12">
        <f>IF(D34=0,0,+D33/D34)</f>
        <v>0.018584754184719617</v>
      </c>
      <c r="I33" s="25">
        <f>+E33/E34</f>
        <v>0.017986395508622615</v>
      </c>
    </row>
    <row r="34" spans="1:9" ht="16.5">
      <c r="A34" s="57"/>
      <c r="B34" s="26" t="s">
        <v>4</v>
      </c>
      <c r="C34" s="27">
        <v>341063000</v>
      </c>
      <c r="D34" s="27">
        <v>342341574</v>
      </c>
      <c r="E34" s="27">
        <f>+E31</f>
        <v>88432560</v>
      </c>
      <c r="F34" s="28"/>
      <c r="G34" s="29"/>
      <c r="H34" s="30"/>
      <c r="I34" s="30"/>
    </row>
    <row r="35" spans="1:9" ht="16.5">
      <c r="A35" s="4"/>
      <c r="B35" s="17"/>
      <c r="C35" s="18"/>
      <c r="D35" s="18"/>
      <c r="E35" s="18"/>
      <c r="G35" s="31"/>
      <c r="H35" s="31"/>
      <c r="I35" s="31"/>
    </row>
    <row r="36" spans="1:9" ht="16.5">
      <c r="A36" s="57" t="s">
        <v>23</v>
      </c>
      <c r="B36" s="22" t="s">
        <v>24</v>
      </c>
      <c r="C36" s="23">
        <v>44013000</v>
      </c>
      <c r="D36" s="23">
        <v>44758158</v>
      </c>
      <c r="E36" s="23">
        <f>+'[1]NI-San'!R909</f>
        <v>11189531</v>
      </c>
      <c r="F36" s="24"/>
      <c r="G36" s="12">
        <f>IF(C37=0,0,+C36/C37)</f>
        <v>0.12904653978883668</v>
      </c>
      <c r="H36" s="12">
        <f>IF(D37=0,0,+D36/D37)</f>
        <v>0.1307412286420112</v>
      </c>
      <c r="I36" s="25">
        <f>+E36/E37</f>
        <v>0.12653180005192657</v>
      </c>
    </row>
    <row r="37" spans="1:9" ht="16.5">
      <c r="A37" s="57"/>
      <c r="B37" s="26" t="s">
        <v>4</v>
      </c>
      <c r="C37" s="27">
        <v>341063000</v>
      </c>
      <c r="D37" s="27">
        <v>342341574</v>
      </c>
      <c r="E37" s="27">
        <f>+E34</f>
        <v>88432560</v>
      </c>
      <c r="F37" s="28"/>
      <c r="G37" s="29"/>
      <c r="H37" s="30"/>
      <c r="I37" s="30"/>
    </row>
    <row r="38" spans="1:9" ht="16.5">
      <c r="A38" s="4"/>
      <c r="B38" s="17"/>
      <c r="C38" s="18"/>
      <c r="D38" s="18"/>
      <c r="E38" s="18"/>
      <c r="G38" s="31"/>
      <c r="H38" s="31"/>
      <c r="I38" s="31"/>
    </row>
    <row r="39" spans="1:9" ht="51.75" customHeight="1">
      <c r="A39" s="48" t="s">
        <v>25</v>
      </c>
      <c r="B39" s="22" t="s">
        <v>26</v>
      </c>
      <c r="C39" s="47">
        <v>166000</v>
      </c>
      <c r="D39" s="47">
        <v>27264</v>
      </c>
      <c r="E39" s="47">
        <f>+'[1]NI-San'!R938</f>
        <v>6816</v>
      </c>
      <c r="F39" s="24"/>
      <c r="G39" s="12">
        <f>IF(C40=0,0,+C39/C40)</f>
        <v>0.00048671359836745704</v>
      </c>
      <c r="H39" s="12">
        <f>IF(D40=0,0,+D39/D40)</f>
        <v>7.963975768832564E-05</v>
      </c>
      <c r="I39" s="25">
        <f>+E39/E40</f>
        <v>7.707568343605568E-05</v>
      </c>
    </row>
    <row r="40" spans="1:9" ht="16.5">
      <c r="A40" s="49"/>
      <c r="B40" s="26" t="s">
        <v>4</v>
      </c>
      <c r="C40" s="27">
        <v>341063000</v>
      </c>
      <c r="D40" s="27">
        <v>342341574</v>
      </c>
      <c r="E40" s="27">
        <f>+E37</f>
        <v>88432560</v>
      </c>
      <c r="F40" s="28"/>
      <c r="G40" s="29"/>
      <c r="H40" s="30"/>
      <c r="I40" s="30"/>
    </row>
    <row r="41" spans="1:9" ht="16.5">
      <c r="A41" s="4"/>
      <c r="B41" s="17"/>
      <c r="C41" s="18"/>
      <c r="D41" s="18"/>
      <c r="E41" s="18"/>
      <c r="G41" s="31"/>
      <c r="H41" s="31"/>
      <c r="I41" s="31"/>
    </row>
    <row r="42" spans="1:9" ht="33">
      <c r="A42" s="48" t="s">
        <v>27</v>
      </c>
      <c r="B42" s="22" t="s">
        <v>28</v>
      </c>
      <c r="C42" s="47">
        <v>7479000</v>
      </c>
      <c r="D42" s="47">
        <v>7367091</v>
      </c>
      <c r="E42" s="47">
        <f>+'[1]NI-San'!R971</f>
        <v>1841772</v>
      </c>
      <c r="F42" s="24"/>
      <c r="G42" s="12">
        <f>IF(C43=0,0,+C42/C43)</f>
        <v>0.021928500013194043</v>
      </c>
      <c r="H42" s="12">
        <f>IF(D43=0,0,+D42/D43)</f>
        <v>0.021519708850786554</v>
      </c>
      <c r="I42" s="25">
        <f>+E42/E43</f>
        <v>0.020826853819452925</v>
      </c>
    </row>
    <row r="43" spans="1:9" ht="16.5">
      <c r="A43" s="49"/>
      <c r="B43" s="26" t="s">
        <v>4</v>
      </c>
      <c r="C43" s="27">
        <v>341063000</v>
      </c>
      <c r="D43" s="27">
        <v>342341574</v>
      </c>
      <c r="E43" s="27">
        <f>+E40</f>
        <v>88432560</v>
      </c>
      <c r="F43" s="28"/>
      <c r="G43" s="29"/>
      <c r="H43" s="30"/>
      <c r="I43" s="30"/>
    </row>
    <row r="44" spans="1:9" ht="16.5">
      <c r="A44" s="4"/>
      <c r="B44" s="17"/>
      <c r="C44" s="18"/>
      <c r="D44" s="18"/>
      <c r="E44" s="18"/>
      <c r="G44" s="31"/>
      <c r="H44" s="31"/>
      <c r="I44" s="31"/>
    </row>
    <row r="45" spans="1:9" ht="16.5">
      <c r="A45" s="48" t="s">
        <v>29</v>
      </c>
      <c r="B45" s="22" t="s">
        <v>30</v>
      </c>
      <c r="C45" s="23">
        <v>5322000</v>
      </c>
      <c r="D45" s="23">
        <v>5235244</v>
      </c>
      <c r="E45" s="23">
        <f>+'[1]NI-San'!R984</f>
        <v>1308811</v>
      </c>
      <c r="F45" s="24"/>
      <c r="G45" s="12">
        <f>IF(C46=0,0,+C45/C46)</f>
        <v>0.015604155244045822</v>
      </c>
      <c r="H45" s="12">
        <f>IF(D46=0,0,+D45/D46)</f>
        <v>0.015292457585066779</v>
      </c>
      <c r="I45" s="25">
        <f>+E45/E46</f>
        <v>0.014800103038971167</v>
      </c>
    </row>
    <row r="46" spans="1:9" ht="16.5">
      <c r="A46" s="49"/>
      <c r="B46" s="26" t="s">
        <v>4</v>
      </c>
      <c r="C46" s="27">
        <v>341063000</v>
      </c>
      <c r="D46" s="27">
        <v>342341574</v>
      </c>
      <c r="E46" s="27">
        <f>+E43</f>
        <v>88432560</v>
      </c>
      <c r="F46" s="28"/>
      <c r="G46" s="29"/>
      <c r="H46" s="30"/>
      <c r="I46" s="30"/>
    </row>
    <row r="47" spans="1:9" ht="16.5">
      <c r="A47" s="50"/>
      <c r="B47" s="51"/>
      <c r="C47" s="52"/>
      <c r="D47" s="52"/>
      <c r="E47" s="52"/>
      <c r="F47" s="53"/>
      <c r="G47" s="31"/>
      <c r="H47" s="31"/>
      <c r="I47" s="31"/>
    </row>
    <row r="48" spans="1:9" ht="16.5">
      <c r="A48" s="48" t="s">
        <v>31</v>
      </c>
      <c r="B48" s="22" t="s">
        <v>32</v>
      </c>
      <c r="C48" s="23">
        <v>0</v>
      </c>
      <c r="D48" s="23">
        <v>0</v>
      </c>
      <c r="E48" s="23">
        <f>'[1]SKASST_TOT'!E$34</f>
        <v>0</v>
      </c>
      <c r="F48" s="24"/>
      <c r="G48" s="12">
        <f>IF(C49=0,0,+C48/C49)</f>
        <v>0</v>
      </c>
      <c r="H48" s="12">
        <f>IF(D49=0,0,+D48/D49)</f>
        <v>0</v>
      </c>
      <c r="I48" s="25">
        <f>+E48/E49</f>
        <v>0</v>
      </c>
    </row>
    <row r="49" spans="1:9" ht="16.5">
      <c r="A49" s="49"/>
      <c r="B49" s="26" t="s">
        <v>4</v>
      </c>
      <c r="C49" s="27">
        <v>341063000</v>
      </c>
      <c r="D49" s="27">
        <v>342341574</v>
      </c>
      <c r="E49" s="27">
        <f>+E46</f>
        <v>88432560</v>
      </c>
      <c r="F49" s="28"/>
      <c r="G49" s="29"/>
      <c r="H49" s="30"/>
      <c r="I49" s="30"/>
    </row>
    <row r="50" spans="2:9" ht="16.5">
      <c r="B50" s="26"/>
      <c r="C50" s="18"/>
      <c r="D50" s="18"/>
      <c r="E50" s="18"/>
      <c r="G50" s="21"/>
      <c r="H50" s="21"/>
      <c r="I50" s="21"/>
    </row>
    <row r="51" spans="1:9" ht="16.5">
      <c r="A51" s="54" t="s">
        <v>33</v>
      </c>
      <c r="B51" s="9" t="s">
        <v>34</v>
      </c>
      <c r="C51" s="10">
        <v>396727000</v>
      </c>
      <c r="D51" s="10">
        <v>398664481</v>
      </c>
      <c r="E51" s="10">
        <f>+'[1]NI-San'!R371+'[1]NI-San'!R1557+'[1]NI-San'!R1679</f>
        <v>99667221</v>
      </c>
      <c r="F51" s="11"/>
      <c r="G51" s="12">
        <f>IF(C52=0,0,+C51/C52)</f>
        <v>1.163207383973049</v>
      </c>
      <c r="H51" s="12">
        <f>IF(D52=0,0,+D51/D52)</f>
        <v>1.1645225449597307</v>
      </c>
      <c r="I51" s="12">
        <f>+E51/E52</f>
        <v>1.1270421324453346</v>
      </c>
    </row>
    <row r="52" spans="1:9" ht="16.5">
      <c r="A52" s="55"/>
      <c r="B52" s="13" t="s">
        <v>4</v>
      </c>
      <c r="C52" s="14">
        <v>341063000</v>
      </c>
      <c r="D52" s="14">
        <v>342341574</v>
      </c>
      <c r="E52" s="14">
        <f>+E46</f>
        <v>88432560</v>
      </c>
      <c r="F52" s="15"/>
      <c r="G52" s="16"/>
      <c r="H52" s="16"/>
      <c r="I52" s="16"/>
    </row>
    <row r="53" spans="2:9" ht="16.5">
      <c r="B53" s="17"/>
      <c r="C53" s="18"/>
      <c r="D53" s="18"/>
      <c r="E53" s="18"/>
      <c r="G53" s="21"/>
      <c r="H53" s="21"/>
      <c r="I53" s="21"/>
    </row>
    <row r="54" spans="1:9" ht="16.5">
      <c r="A54" s="54" t="s">
        <v>35</v>
      </c>
      <c r="B54" s="9" t="s">
        <v>34</v>
      </c>
      <c r="C54" s="10">
        <v>396727000</v>
      </c>
      <c r="D54" s="10">
        <v>398664481</v>
      </c>
      <c r="E54" s="10">
        <f>+E51</f>
        <v>99667221</v>
      </c>
      <c r="F54" s="11"/>
      <c r="G54" s="12">
        <f>IF(C55=0,0,+C54/C55)</f>
        <v>1.0251264202086288</v>
      </c>
      <c r="H54" s="12">
        <f>IF(D55=0,0,+D54/D55)</f>
        <v>1.0256499654287605</v>
      </c>
      <c r="I54" s="12">
        <f>+E54/E55</f>
        <v>1.0256496748778934</v>
      </c>
    </row>
    <row r="55" spans="1:9" ht="16.5">
      <c r="A55" s="55"/>
      <c r="B55" s="13" t="s">
        <v>36</v>
      </c>
      <c r="C55" s="14">
        <v>387003000</v>
      </c>
      <c r="D55" s="14">
        <v>388694481</v>
      </c>
      <c r="E55" s="14">
        <f>+'[1]NI-San'!R1696</f>
        <v>97174721</v>
      </c>
      <c r="F55" s="15"/>
      <c r="G55" s="16"/>
      <c r="H55" s="16"/>
      <c r="I55" s="16"/>
    </row>
    <row r="56" spans="7:9" ht="16.5">
      <c r="G56" s="21"/>
      <c r="H56" s="21"/>
      <c r="I56" s="21"/>
    </row>
    <row r="57" spans="1:9" ht="16.5" customHeight="1">
      <c r="A57" s="54" t="s">
        <v>37</v>
      </c>
      <c r="B57" s="9" t="s">
        <v>38</v>
      </c>
      <c r="C57" s="20">
        <v>45488000</v>
      </c>
      <c r="D57" s="20">
        <v>46352907</v>
      </c>
      <c r="E57" s="20">
        <f>'[1]SKASST_TOT'!E$37</f>
        <v>864907</v>
      </c>
      <c r="F57" s="11"/>
      <c r="G57" s="12">
        <f>IF(C58=0,0,+C57/C58)</f>
        <v>0</v>
      </c>
      <c r="H57" s="12">
        <f>IF(D58=0,0,+D57/D58)</f>
        <v>0</v>
      </c>
      <c r="I57" s="12" t="e">
        <f>+E57/E58</f>
        <v>#DIV/0!</v>
      </c>
    </row>
    <row r="58" spans="1:9" ht="16.5">
      <c r="A58" s="55"/>
      <c r="B58" s="13" t="s">
        <v>4</v>
      </c>
      <c r="C58" s="14">
        <f>+'[1]NI-San'!N1699</f>
        <v>0</v>
      </c>
      <c r="D58" s="14">
        <f>+'[1]NI-San'!O1699</f>
        <v>0</v>
      </c>
      <c r="E58" s="14">
        <f>+'[1]NI-San'!R1699</f>
        <v>0</v>
      </c>
      <c r="F58" s="15"/>
      <c r="G58" s="16"/>
      <c r="H58" s="16"/>
      <c r="I58" s="16"/>
    </row>
    <row r="59" ht="16.5">
      <c r="B59" s="51"/>
    </row>
    <row r="60" ht="16.5">
      <c r="A60" s="1" t="s">
        <v>39</v>
      </c>
    </row>
    <row r="61" spans="1:9" ht="35.25" customHeight="1">
      <c r="A61" s="56" t="s">
        <v>40</v>
      </c>
      <c r="B61" s="56"/>
      <c r="C61" s="56"/>
      <c r="D61" s="56"/>
      <c r="E61" s="56"/>
      <c r="F61" s="56"/>
      <c r="G61" s="56"/>
      <c r="H61" s="56"/>
      <c r="I61" s="56"/>
    </row>
    <row r="62" spans="1:9" ht="16.5" customHeight="1">
      <c r="A62" s="56" t="s">
        <v>41</v>
      </c>
      <c r="B62" s="56"/>
      <c r="C62" s="56"/>
      <c r="D62" s="56"/>
      <c r="E62" s="56"/>
      <c r="F62" s="56"/>
      <c r="G62" s="56"/>
      <c r="H62" s="56"/>
      <c r="I62" s="56"/>
    </row>
    <row r="63" spans="1:9" ht="37.5" customHeight="1">
      <c r="A63" s="56" t="s">
        <v>42</v>
      </c>
      <c r="B63" s="56"/>
      <c r="C63" s="56"/>
      <c r="D63" s="56"/>
      <c r="E63" s="56"/>
      <c r="F63" s="56"/>
      <c r="G63" s="56"/>
      <c r="H63" s="56"/>
      <c r="I63" s="56"/>
    </row>
    <row r="64" spans="1:9" ht="16.5" customHeight="1">
      <c r="A64" s="56" t="s">
        <v>43</v>
      </c>
      <c r="B64" s="56"/>
      <c r="C64" s="56"/>
      <c r="D64" s="56"/>
      <c r="E64" s="56"/>
      <c r="F64" s="56"/>
      <c r="G64" s="56"/>
      <c r="H64" s="56"/>
      <c r="I64" s="56"/>
    </row>
    <row r="65" spans="1:9" ht="16.5" customHeight="1">
      <c r="A65" s="56" t="s">
        <v>44</v>
      </c>
      <c r="B65" s="56"/>
      <c r="C65" s="56"/>
      <c r="D65" s="56"/>
      <c r="E65" s="56"/>
      <c r="F65" s="56"/>
      <c r="G65" s="56"/>
      <c r="H65" s="56"/>
      <c r="I65" s="56"/>
    </row>
    <row r="66" spans="1:9" ht="16.5">
      <c r="A66" s="17"/>
      <c r="B66" s="17"/>
      <c r="C66" s="17"/>
      <c r="D66" s="17"/>
      <c r="E66" s="17"/>
      <c r="F66" s="17"/>
      <c r="G66" s="17"/>
      <c r="H66" s="17"/>
      <c r="I66" s="17"/>
    </row>
  </sheetData>
  <sheetProtection/>
  <mergeCells count="17">
    <mergeCell ref="A36:A37"/>
    <mergeCell ref="A1:I1"/>
    <mergeCell ref="A6:A7"/>
    <mergeCell ref="A9:A10"/>
    <mergeCell ref="A12:A13"/>
    <mergeCell ref="A15:A16"/>
    <mergeCell ref="A18:A19"/>
    <mergeCell ref="A21:A22"/>
    <mergeCell ref="A24:A25"/>
    <mergeCell ref="A27:A28"/>
    <mergeCell ref="A30:A31"/>
    <mergeCell ref="A33:A34"/>
    <mergeCell ref="A61:I61"/>
    <mergeCell ref="A62:I62"/>
    <mergeCell ref="A63:I63"/>
    <mergeCell ref="A64:I64"/>
    <mergeCell ref="A65:I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GAETANO GIUSEPPE GENOVESE</dc:creator>
  <cp:keywords/>
  <dc:description/>
  <cp:lastModifiedBy>Palberti Fiorella</cp:lastModifiedBy>
  <dcterms:created xsi:type="dcterms:W3CDTF">2019-10-03T08:09:27Z</dcterms:created>
  <dcterms:modified xsi:type="dcterms:W3CDTF">2019-10-03T08:29:17Z</dcterms:modified>
  <cp:category/>
  <cp:version/>
  <cp:contentType/>
  <cp:contentStatus/>
</cp:coreProperties>
</file>